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WVLE6A\share\000単価契約成果品\2021\28　苫小牧道路事務所\道路施工保全（中山）\210602　form-042（施行体制管理_Ver3.1.3）修正\"/>
    </mc:Choice>
  </mc:AlternateContent>
  <bookViews>
    <workbookView xWindow="0" yWindow="0" windowWidth="12450" windowHeight="11280" tabRatio="831" firstSheet="5" activeTab="9"/>
  </bookViews>
  <sheets>
    <sheet name="00_はじめに（使い方）＆版数情報" sheetId="51" r:id="rId1"/>
    <sheet name="01_LIST" sheetId="31" r:id="rId2"/>
    <sheet name="11_基本情報入力" sheetId="42" r:id="rId3"/>
    <sheet name="12_TABLE_業者データ入力" sheetId="36" r:id="rId4"/>
    <sheet name="21_TOTAL_下請け社数PT" sheetId="48" r:id="rId5"/>
    <sheet name="22_form-042-01_起案履歴兼契約情報一覧" sheetId="41" r:id="rId6"/>
    <sheet name="23_form-042-02_施工体制確認一覧表" sheetId="26" r:id="rId7"/>
    <sheet name="31_form-042-03_施工体制台帳 統一書式" sheetId="8" r:id="rId8"/>
    <sheet name="32_form-042-04_再下請通知書" sheetId="50" r:id="rId9"/>
    <sheet name="41_form-042-05_施工体系図" sheetId="45" r:id="rId10"/>
  </sheets>
  <externalReferences>
    <externalReference r:id="rId11"/>
  </externalReferences>
  <definedNames>
    <definedName name="_xlnm.Print_Area" localSheetId="4">'21_TOTAL_下請け社数PT'!$A$1:$E$59</definedName>
    <definedName name="_xlnm.Print_Area" localSheetId="5">'22_form-042-01_起案履歴兼契約情報一覧'!$A$1:$U$42</definedName>
    <definedName name="_xlnm.Print_Area" localSheetId="6">'23_form-042-02_施工体制確認一覧表'!$A$1:$AO$86</definedName>
    <definedName name="_xlnm.Print_Area" localSheetId="7">'31_form-042-03_施工体制台帳 統一書式'!$A$5:$AX$75</definedName>
    <definedName name="_xlnm.Print_Area" localSheetId="8">'32_form-042-04_再下請通知書'!$A$10:$CF$81</definedName>
    <definedName name="_xlnm.Print_Area" localSheetId="9">'41_form-042-05_施工体系図'!$A$1:$AM$244</definedName>
    <definedName name="_xlnm.Print_Titles" localSheetId="5">'22_form-042-01_起案履歴兼契約情報一覧'!$1:$1</definedName>
    <definedName name="_xlnm.Print_Titles" localSheetId="6">'23_form-042-02_施工体制確認一覧表'!$1:$2</definedName>
    <definedName name="一次下請">'22_form-042-01_起案履歴兼契約情報一覧'!$M$3:$M$36</definedName>
    <definedName name="加除">'01_LIST'!$C$2:$C$6</definedName>
    <definedName name="加除区分">'01_LIST'!$C$2:$C$6</definedName>
    <definedName name="加除内容">'01_LIST'!$A$2:$A$10</definedName>
    <definedName name="会社名" localSheetId="9">テーブル1[会社名]</definedName>
    <definedName name="会社名">テーブル1[会社名]</definedName>
    <definedName name="会社名_空白無視">OFFSET('12_TABLE_業者データ入力'!$C$1,1,0,COUNTA('12_TABLE_業者データ入力'!$C$2:$C$1048576),1)</definedName>
    <definedName name="会社名検索用">'12_TABLE_業者データ入力'!$C$2:$BP$63</definedName>
    <definedName name="技術員区分のリスト">OFFSET('01_LIST'!$G$1,1,0,COUNTA('01_LIST'!$G$2:$G$1048576),1)</definedName>
    <definedName name="元請下請区分">OFFSET('01_LIST'!$B$1,1,0,COUNTA('01_LIST'!$B$2:$B$1048576),1)</definedName>
    <definedName name="支払期限_現金">OFFSET('01_LIST'!$N$1,1,0,COUNTA('01_LIST'!$N$2:$N$1048576),1)</definedName>
    <definedName name="支払期限_手形">OFFSET('01_LIST'!$O$1,1,0,COUNTA('01_LIST'!$O$2:$O$1048576),1)</definedName>
    <definedName name="支払条件_現金">OFFSET('01_LIST'!$L$1,1,0,COUNTA('01_LIST'!$L$2:$L$1048576),1)</definedName>
    <definedName name="支払条件_手形">OFFSET('01_LIST'!$M$1,1,0,COUNTA('01_LIST'!$M$2:$M$1048576),1)</definedName>
    <definedName name="退職金共済契約">OFFSET('01_LIST'!$H$1,1,0,COUNTA('01_LIST'!$H$2:$H$1048576),1)</definedName>
    <definedName name="台帳作成日">OFFSET('22_form-042-01_起案履歴兼契約情報一覧'!$C$1,1,0,COUNTA('22_form-042-01_起案履歴兼契約情報一覧'!$C$2:$C$1048576),1)</definedName>
    <definedName name="提出回数">OFFSET('22_form-042-01_起案履歴兼契約情報一覧'!$B$1,1,0,COUNTA('22_form-042-01_起案履歴兼契約情報一覧'!$B$2:$B$1048576),1)</definedName>
    <definedName name="二次下請">'22_form-042-01_起案履歴兼契約情報一覧'!$O$3:$O$36</definedName>
    <definedName name="発注者">'01_LIST'!$R$2:$R$20</definedName>
    <definedName name="発注者住所">'01_LIST'!$S$2:$S$20</definedName>
    <definedName name="保険状況">OFFSET('01_LIST'!$D$1,1,0,COUNTA('01_LIST'!$D$2:$D$1048576),1)</definedName>
  </definedNames>
  <calcPr calcId="152511"/>
  <pivotCaches>
    <pivotCache cacheId="0" r:id="rId12"/>
  </pivotCaches>
</workbook>
</file>

<file path=xl/calcChain.xml><?xml version="1.0" encoding="utf-8"?>
<calcChain xmlns="http://schemas.openxmlformats.org/spreadsheetml/2006/main">
  <c r="M52" i="45" l="1"/>
  <c r="AL243" i="45"/>
  <c r="AK243" i="45"/>
  <c r="AI243" i="45"/>
  <c r="AD243" i="45"/>
  <c r="AC243" i="45"/>
  <c r="AA243" i="45"/>
  <c r="V243" i="45"/>
  <c r="U243" i="45"/>
  <c r="S243" i="45"/>
  <c r="N243" i="45"/>
  <c r="M243" i="45"/>
  <c r="K243" i="45"/>
  <c r="AK240" i="45"/>
  <c r="AC240" i="45"/>
  <c r="U240" i="45"/>
  <c r="M240" i="45"/>
  <c r="AK239" i="45"/>
  <c r="AI239" i="45"/>
  <c r="AC239" i="45"/>
  <c r="AA239" i="45"/>
  <c r="U239" i="45"/>
  <c r="S239" i="45"/>
  <c r="M239" i="45"/>
  <c r="K239" i="45"/>
  <c r="AK238" i="45"/>
  <c r="AC238" i="45"/>
  <c r="U238" i="45"/>
  <c r="M238" i="45"/>
  <c r="AK237" i="45"/>
  <c r="AC237" i="45"/>
  <c r="U237" i="45"/>
  <c r="M237" i="45"/>
  <c r="AK236" i="45"/>
  <c r="AC236" i="45"/>
  <c r="U236" i="45"/>
  <c r="M236" i="45"/>
  <c r="AK235" i="45"/>
  <c r="AC235" i="45"/>
  <c r="U235" i="45"/>
  <c r="M235" i="45"/>
  <c r="AK234" i="45"/>
  <c r="AC234" i="45"/>
  <c r="U234" i="45"/>
  <c r="M234" i="45"/>
  <c r="AK233" i="45"/>
  <c r="AC233" i="45"/>
  <c r="U233" i="45"/>
  <c r="M233" i="45"/>
  <c r="AK229" i="45"/>
  <c r="AC229" i="45"/>
  <c r="U229" i="45"/>
  <c r="M229" i="45"/>
  <c r="AK228" i="45"/>
  <c r="AC228" i="45"/>
  <c r="U228" i="45"/>
  <c r="M228" i="45"/>
  <c r="AH227" i="45"/>
  <c r="Z227" i="45"/>
  <c r="R227" i="45"/>
  <c r="J227" i="45"/>
  <c r="AH226" i="45"/>
  <c r="Z226" i="45"/>
  <c r="R226" i="45"/>
  <c r="J226" i="45"/>
  <c r="AL224" i="45"/>
  <c r="AK224" i="45"/>
  <c r="AI224" i="45"/>
  <c r="AD224" i="45"/>
  <c r="AC224" i="45"/>
  <c r="AA224" i="45"/>
  <c r="V224" i="45"/>
  <c r="U224" i="45"/>
  <c r="S224" i="45"/>
  <c r="N224" i="45"/>
  <c r="M224" i="45"/>
  <c r="K224" i="45"/>
  <c r="AK221" i="45"/>
  <c r="AC221" i="45"/>
  <c r="U221" i="45"/>
  <c r="M221" i="45"/>
  <c r="AK220" i="45"/>
  <c r="AI220" i="45"/>
  <c r="AC220" i="45"/>
  <c r="AA220" i="45"/>
  <c r="U220" i="45"/>
  <c r="S220" i="45"/>
  <c r="M220" i="45"/>
  <c r="K220" i="45"/>
  <c r="AK219" i="45"/>
  <c r="AC219" i="45"/>
  <c r="U219" i="45"/>
  <c r="M219" i="45"/>
  <c r="AK218" i="45"/>
  <c r="AC218" i="45"/>
  <c r="U218" i="45"/>
  <c r="M218" i="45"/>
  <c r="AK217" i="45"/>
  <c r="AC217" i="45"/>
  <c r="U217" i="45"/>
  <c r="M217" i="45"/>
  <c r="AK216" i="45"/>
  <c r="AC216" i="45"/>
  <c r="U216" i="45"/>
  <c r="M216" i="45"/>
  <c r="AK215" i="45"/>
  <c r="AC215" i="45"/>
  <c r="U215" i="45"/>
  <c r="M215" i="45"/>
  <c r="AK214" i="45"/>
  <c r="AC214" i="45"/>
  <c r="U214" i="45"/>
  <c r="M214" i="45"/>
  <c r="AK210" i="45"/>
  <c r="AC210" i="45"/>
  <c r="U210" i="45"/>
  <c r="M210" i="45"/>
  <c r="AK209" i="45"/>
  <c r="AC209" i="45"/>
  <c r="U209" i="45"/>
  <c r="M209" i="45"/>
  <c r="AH208" i="45"/>
  <c r="Z208" i="45"/>
  <c r="R208" i="45"/>
  <c r="J208" i="45"/>
  <c r="AH207" i="45"/>
  <c r="Z207" i="45"/>
  <c r="R207" i="45"/>
  <c r="J207" i="45"/>
  <c r="AL205" i="45"/>
  <c r="AK205" i="45"/>
  <c r="AI205" i="45"/>
  <c r="AD205" i="45"/>
  <c r="AC205" i="45"/>
  <c r="AA205" i="45"/>
  <c r="V205" i="45"/>
  <c r="U205" i="45"/>
  <c r="S205" i="45"/>
  <c r="N205" i="45"/>
  <c r="M205" i="45"/>
  <c r="K205" i="45"/>
  <c r="AK202" i="45"/>
  <c r="AC202" i="45"/>
  <c r="U202" i="45"/>
  <c r="M202" i="45"/>
  <c r="AK201" i="45"/>
  <c r="AI201" i="45"/>
  <c r="AC201" i="45"/>
  <c r="AA201" i="45"/>
  <c r="U201" i="45"/>
  <c r="S201" i="45"/>
  <c r="M201" i="45"/>
  <c r="K201" i="45"/>
  <c r="AK200" i="45"/>
  <c r="AC200" i="45"/>
  <c r="U200" i="45"/>
  <c r="M200" i="45"/>
  <c r="AK199" i="45"/>
  <c r="AC199" i="45"/>
  <c r="U199" i="45"/>
  <c r="M199" i="45"/>
  <c r="AK198" i="45"/>
  <c r="AC198" i="45"/>
  <c r="U198" i="45"/>
  <c r="M198" i="45"/>
  <c r="AK197" i="45"/>
  <c r="AC197" i="45"/>
  <c r="U197" i="45"/>
  <c r="M197" i="45"/>
  <c r="AK196" i="45"/>
  <c r="AC196" i="45"/>
  <c r="U196" i="45"/>
  <c r="M196" i="45"/>
  <c r="AK195" i="45"/>
  <c r="AC195" i="45"/>
  <c r="U195" i="45"/>
  <c r="M195" i="45"/>
  <c r="AK191" i="45"/>
  <c r="AC191" i="45"/>
  <c r="U191" i="45"/>
  <c r="M191" i="45"/>
  <c r="A191" i="45"/>
  <c r="AK190" i="45"/>
  <c r="AC190" i="45"/>
  <c r="U190" i="45"/>
  <c r="M190" i="45"/>
  <c r="AH189" i="45"/>
  <c r="Z189" i="45"/>
  <c r="R189" i="45"/>
  <c r="J189" i="45"/>
  <c r="AH188" i="45"/>
  <c r="Z188" i="45"/>
  <c r="R188" i="45"/>
  <c r="J188" i="45"/>
  <c r="C188" i="45"/>
  <c r="L185" i="45"/>
  <c r="C185" i="45"/>
  <c r="L184" i="45"/>
  <c r="C184" i="45"/>
  <c r="AL182" i="45"/>
  <c r="AK182" i="45"/>
  <c r="AI182" i="45"/>
  <c r="AD182" i="45"/>
  <c r="AC182" i="45"/>
  <c r="AA182" i="45"/>
  <c r="V182" i="45"/>
  <c r="U182" i="45"/>
  <c r="S182" i="45"/>
  <c r="N182" i="45"/>
  <c r="M182" i="45"/>
  <c r="K182" i="45"/>
  <c r="AK179" i="45"/>
  <c r="AC179" i="45"/>
  <c r="U179" i="45"/>
  <c r="M179" i="45"/>
  <c r="AK178" i="45"/>
  <c r="AI178" i="45"/>
  <c r="AC178" i="45"/>
  <c r="AA178" i="45"/>
  <c r="U178" i="45"/>
  <c r="S178" i="45"/>
  <c r="M178" i="45"/>
  <c r="K178" i="45"/>
  <c r="AK177" i="45"/>
  <c r="AC177" i="45"/>
  <c r="U177" i="45"/>
  <c r="M177" i="45"/>
  <c r="AK176" i="45"/>
  <c r="AC176" i="45"/>
  <c r="U176" i="45"/>
  <c r="M176" i="45"/>
  <c r="AK175" i="45"/>
  <c r="AC175" i="45"/>
  <c r="U175" i="45"/>
  <c r="M175" i="45"/>
  <c r="AK174" i="45"/>
  <c r="AC174" i="45"/>
  <c r="U174" i="45"/>
  <c r="M174" i="45"/>
  <c r="AK173" i="45"/>
  <c r="AC173" i="45"/>
  <c r="U173" i="45"/>
  <c r="M173" i="45"/>
  <c r="AK172" i="45"/>
  <c r="AC172" i="45"/>
  <c r="U172" i="45"/>
  <c r="M172" i="45"/>
  <c r="AK168" i="45"/>
  <c r="AC168" i="45"/>
  <c r="U168" i="45"/>
  <c r="M168" i="45"/>
  <c r="AK167" i="45"/>
  <c r="AC167" i="45"/>
  <c r="U167" i="45"/>
  <c r="M167" i="45"/>
  <c r="AH166" i="45"/>
  <c r="Z166" i="45"/>
  <c r="R166" i="45"/>
  <c r="J166" i="45"/>
  <c r="AH165" i="45"/>
  <c r="Z165" i="45"/>
  <c r="R165" i="45"/>
  <c r="J165" i="45"/>
  <c r="AL163" i="45"/>
  <c r="AK163" i="45"/>
  <c r="AI163" i="45"/>
  <c r="AD163" i="45"/>
  <c r="AC163" i="45"/>
  <c r="AA163" i="45"/>
  <c r="V163" i="45"/>
  <c r="U163" i="45"/>
  <c r="S163" i="45"/>
  <c r="N163" i="45"/>
  <c r="M163" i="45"/>
  <c r="K163" i="45"/>
  <c r="AK160" i="45"/>
  <c r="AC160" i="45"/>
  <c r="U160" i="45"/>
  <c r="M160" i="45"/>
  <c r="AK159" i="45"/>
  <c r="AI159" i="45"/>
  <c r="AC159" i="45"/>
  <c r="AA159" i="45"/>
  <c r="U159" i="45"/>
  <c r="S159" i="45"/>
  <c r="M159" i="45"/>
  <c r="K159" i="45"/>
  <c r="AK158" i="45"/>
  <c r="AC158" i="45"/>
  <c r="U158" i="45"/>
  <c r="M158" i="45"/>
  <c r="AK157" i="45"/>
  <c r="AC157" i="45"/>
  <c r="U157" i="45"/>
  <c r="M157" i="45"/>
  <c r="AK156" i="45"/>
  <c r="AC156" i="45"/>
  <c r="U156" i="45"/>
  <c r="M156" i="45"/>
  <c r="AK155" i="45"/>
  <c r="AC155" i="45"/>
  <c r="U155" i="45"/>
  <c r="M155" i="45"/>
  <c r="AK154" i="45"/>
  <c r="AC154" i="45"/>
  <c r="U154" i="45"/>
  <c r="M154" i="45"/>
  <c r="AK153" i="45"/>
  <c r="AC153" i="45"/>
  <c r="U153" i="45"/>
  <c r="M153" i="45"/>
  <c r="AK149" i="45"/>
  <c r="AC149" i="45"/>
  <c r="U149" i="45"/>
  <c r="M149" i="45"/>
  <c r="AK148" i="45"/>
  <c r="AC148" i="45"/>
  <c r="U148" i="45"/>
  <c r="M148" i="45"/>
  <c r="AH147" i="45"/>
  <c r="Z147" i="45"/>
  <c r="R147" i="45"/>
  <c r="J147" i="45"/>
  <c r="AH146" i="45"/>
  <c r="Z146" i="45"/>
  <c r="R146" i="45"/>
  <c r="J146" i="45"/>
  <c r="AL144" i="45"/>
  <c r="AK144" i="45"/>
  <c r="AI144" i="45"/>
  <c r="AD144" i="45"/>
  <c r="AC144" i="45"/>
  <c r="AA144" i="45"/>
  <c r="V144" i="45"/>
  <c r="U144" i="45"/>
  <c r="S144" i="45"/>
  <c r="N144" i="45"/>
  <c r="M144" i="45"/>
  <c r="K144" i="45"/>
  <c r="AK141" i="45"/>
  <c r="AC141" i="45"/>
  <c r="U141" i="45"/>
  <c r="M141" i="45"/>
  <c r="AK140" i="45"/>
  <c r="AI140" i="45"/>
  <c r="AC140" i="45"/>
  <c r="AA140" i="45"/>
  <c r="U140" i="45"/>
  <c r="S140" i="45"/>
  <c r="M140" i="45"/>
  <c r="K140" i="45"/>
  <c r="AK139" i="45"/>
  <c r="AC139" i="45"/>
  <c r="U139" i="45"/>
  <c r="M139" i="45"/>
  <c r="AK138" i="45"/>
  <c r="AC138" i="45"/>
  <c r="U138" i="45"/>
  <c r="M138" i="45"/>
  <c r="AK137" i="45"/>
  <c r="AC137" i="45"/>
  <c r="U137" i="45"/>
  <c r="M137" i="45"/>
  <c r="AK136" i="45"/>
  <c r="AC136" i="45"/>
  <c r="U136" i="45"/>
  <c r="M136" i="45"/>
  <c r="AK135" i="45"/>
  <c r="AC135" i="45"/>
  <c r="U135" i="45"/>
  <c r="M135" i="45"/>
  <c r="AK134" i="45"/>
  <c r="AC134" i="45"/>
  <c r="U134" i="45"/>
  <c r="M134" i="45"/>
  <c r="AK130" i="45"/>
  <c r="AC130" i="45"/>
  <c r="U130" i="45"/>
  <c r="M130" i="45"/>
  <c r="A130" i="45"/>
  <c r="AK129" i="45"/>
  <c r="AC129" i="45"/>
  <c r="U129" i="45"/>
  <c r="M129" i="45"/>
  <c r="AH128" i="45"/>
  <c r="Z128" i="45"/>
  <c r="R128" i="45"/>
  <c r="J128" i="45"/>
  <c r="AH127" i="45"/>
  <c r="Z127" i="45"/>
  <c r="R127" i="45"/>
  <c r="J127" i="45"/>
  <c r="C127" i="45"/>
  <c r="L124" i="45"/>
  <c r="C124" i="45"/>
  <c r="L123" i="45"/>
  <c r="C123" i="45"/>
  <c r="C66" i="45"/>
  <c r="C62" i="45"/>
  <c r="AL121" i="45"/>
  <c r="AK121" i="45"/>
  <c r="AI121" i="45"/>
  <c r="AD121" i="45"/>
  <c r="AC121" i="45"/>
  <c r="AA121" i="45"/>
  <c r="V121" i="45"/>
  <c r="U121" i="45"/>
  <c r="S121" i="45"/>
  <c r="N121" i="45"/>
  <c r="M121" i="45"/>
  <c r="K121" i="45"/>
  <c r="AK118" i="45"/>
  <c r="AC118" i="45"/>
  <c r="U118" i="45"/>
  <c r="M118" i="45"/>
  <c r="AK117" i="45"/>
  <c r="AI117" i="45"/>
  <c r="AC117" i="45"/>
  <c r="AA117" i="45"/>
  <c r="U117" i="45"/>
  <c r="S117" i="45"/>
  <c r="M117" i="45"/>
  <c r="K117" i="45"/>
  <c r="AK116" i="45"/>
  <c r="AC116" i="45"/>
  <c r="U116" i="45"/>
  <c r="M116" i="45"/>
  <c r="AK115" i="45"/>
  <c r="AC115" i="45"/>
  <c r="U115" i="45"/>
  <c r="M115" i="45"/>
  <c r="AK114" i="45"/>
  <c r="AC114" i="45"/>
  <c r="U114" i="45"/>
  <c r="M114" i="45"/>
  <c r="AK113" i="45"/>
  <c r="AC113" i="45"/>
  <c r="U113" i="45"/>
  <c r="M113" i="45"/>
  <c r="AK112" i="45"/>
  <c r="AC112" i="45"/>
  <c r="U112" i="45"/>
  <c r="M112" i="45"/>
  <c r="AK111" i="45"/>
  <c r="AC111" i="45"/>
  <c r="U111" i="45"/>
  <c r="M111" i="45"/>
  <c r="AK107" i="45"/>
  <c r="AC107" i="45"/>
  <c r="U107" i="45"/>
  <c r="M107" i="45"/>
  <c r="AK106" i="45"/>
  <c r="AC106" i="45"/>
  <c r="U106" i="45"/>
  <c r="M106" i="45"/>
  <c r="AH105" i="45"/>
  <c r="Z105" i="45"/>
  <c r="R105" i="45"/>
  <c r="J105" i="45"/>
  <c r="AH104" i="45"/>
  <c r="Z104" i="45"/>
  <c r="R104" i="45"/>
  <c r="J104" i="45"/>
  <c r="AL102" i="45"/>
  <c r="AK102" i="45"/>
  <c r="AI102" i="45"/>
  <c r="AD102" i="45"/>
  <c r="AC102" i="45"/>
  <c r="AA102" i="45"/>
  <c r="V102" i="45"/>
  <c r="U102" i="45"/>
  <c r="S102" i="45"/>
  <c r="N102" i="45"/>
  <c r="M102" i="45"/>
  <c r="K102" i="45"/>
  <c r="AK99" i="45"/>
  <c r="AC99" i="45"/>
  <c r="U99" i="45"/>
  <c r="M99" i="45"/>
  <c r="AK98" i="45"/>
  <c r="AI98" i="45"/>
  <c r="AC98" i="45"/>
  <c r="AA98" i="45"/>
  <c r="U98" i="45"/>
  <c r="S98" i="45"/>
  <c r="M98" i="45"/>
  <c r="K98" i="45"/>
  <c r="AK97" i="45"/>
  <c r="AC97" i="45"/>
  <c r="U97" i="45"/>
  <c r="M97" i="45"/>
  <c r="AK96" i="45"/>
  <c r="AC96" i="45"/>
  <c r="U96" i="45"/>
  <c r="M96" i="45"/>
  <c r="AK95" i="45"/>
  <c r="AC95" i="45"/>
  <c r="U95" i="45"/>
  <c r="M95" i="45"/>
  <c r="AK94" i="45"/>
  <c r="AC94" i="45"/>
  <c r="U94" i="45"/>
  <c r="M94" i="45"/>
  <c r="AK93" i="45"/>
  <c r="AC93" i="45"/>
  <c r="U93" i="45"/>
  <c r="M93" i="45"/>
  <c r="AK92" i="45"/>
  <c r="AC92" i="45"/>
  <c r="U92" i="45"/>
  <c r="M92" i="45"/>
  <c r="AK88" i="45"/>
  <c r="AC88" i="45"/>
  <c r="U88" i="45"/>
  <c r="M88" i="45"/>
  <c r="AK87" i="45"/>
  <c r="AC87" i="45"/>
  <c r="U87" i="45"/>
  <c r="M87" i="45"/>
  <c r="AH86" i="45"/>
  <c r="Z86" i="45"/>
  <c r="R86" i="45"/>
  <c r="J86" i="45"/>
  <c r="AH85" i="45"/>
  <c r="Z85" i="45"/>
  <c r="R85" i="45"/>
  <c r="J85" i="45"/>
  <c r="AL83" i="45"/>
  <c r="AK83" i="45"/>
  <c r="AI83" i="45"/>
  <c r="AD83" i="45"/>
  <c r="AC83" i="45"/>
  <c r="AA83" i="45"/>
  <c r="V83" i="45"/>
  <c r="U83" i="45"/>
  <c r="S83" i="45"/>
  <c r="N83" i="45"/>
  <c r="M83" i="45"/>
  <c r="K83" i="45"/>
  <c r="AK80" i="45"/>
  <c r="AC80" i="45"/>
  <c r="U80" i="45"/>
  <c r="M80" i="45"/>
  <c r="AK79" i="45"/>
  <c r="AI79" i="45"/>
  <c r="AC79" i="45"/>
  <c r="AA79" i="45"/>
  <c r="U79" i="45"/>
  <c r="S79" i="45"/>
  <c r="M79" i="45"/>
  <c r="K79" i="45"/>
  <c r="AK78" i="45"/>
  <c r="AC78" i="45"/>
  <c r="U78" i="45"/>
  <c r="M78" i="45"/>
  <c r="AK77" i="45"/>
  <c r="AC77" i="45"/>
  <c r="U77" i="45"/>
  <c r="M77" i="45"/>
  <c r="AK76" i="45"/>
  <c r="AC76" i="45"/>
  <c r="U76" i="45"/>
  <c r="M76" i="45"/>
  <c r="AK75" i="45"/>
  <c r="AC75" i="45"/>
  <c r="U75" i="45"/>
  <c r="M75" i="45"/>
  <c r="AK74" i="45"/>
  <c r="AC74" i="45"/>
  <c r="U74" i="45"/>
  <c r="M74" i="45"/>
  <c r="AK73" i="45"/>
  <c r="AC73" i="45"/>
  <c r="U73" i="45"/>
  <c r="M73" i="45"/>
  <c r="AK69" i="45"/>
  <c r="AC69" i="45"/>
  <c r="U69" i="45"/>
  <c r="M69" i="45"/>
  <c r="A69" i="45"/>
  <c r="AK68" i="45"/>
  <c r="AC68" i="45"/>
  <c r="U68" i="45"/>
  <c r="M68" i="45"/>
  <c r="AH67" i="45"/>
  <c r="Z67" i="45"/>
  <c r="R67" i="45"/>
  <c r="J67" i="45"/>
  <c r="AH66" i="45"/>
  <c r="Z66" i="45"/>
  <c r="R66" i="45"/>
  <c r="J66" i="45"/>
  <c r="L63" i="45"/>
  <c r="C63" i="45"/>
  <c r="L62" i="45"/>
  <c r="AL60" i="45"/>
  <c r="AK60" i="45"/>
  <c r="AI60" i="45"/>
  <c r="AK57" i="45"/>
  <c r="AK56" i="45"/>
  <c r="AI56" i="45"/>
  <c r="AK55" i="45"/>
  <c r="AK54" i="45"/>
  <c r="AK53" i="45"/>
  <c r="AK52" i="45"/>
  <c r="AK51" i="45"/>
  <c r="AK50" i="45"/>
  <c r="AK46" i="45"/>
  <c r="AK45" i="45"/>
  <c r="AH44" i="45"/>
  <c r="AD60" i="45"/>
  <c r="AC60" i="45"/>
  <c r="AA60" i="45"/>
  <c r="AC57" i="45"/>
  <c r="AC56" i="45"/>
  <c r="AA56" i="45"/>
  <c r="AC55" i="45"/>
  <c r="AC54" i="45"/>
  <c r="AC53" i="45"/>
  <c r="AC52" i="45"/>
  <c r="AC51" i="45"/>
  <c r="AC50" i="45"/>
  <c r="AC46" i="45"/>
  <c r="AC45" i="45"/>
  <c r="Z44" i="45"/>
  <c r="V60" i="45"/>
  <c r="U60" i="45"/>
  <c r="S60" i="45"/>
  <c r="U57" i="45"/>
  <c r="U56" i="45"/>
  <c r="S56" i="45"/>
  <c r="U55" i="45"/>
  <c r="U54" i="45"/>
  <c r="U53" i="45"/>
  <c r="U52" i="45"/>
  <c r="U51" i="45"/>
  <c r="U50" i="45"/>
  <c r="U46" i="45"/>
  <c r="U45" i="45"/>
  <c r="R44" i="45"/>
  <c r="N60" i="45"/>
  <c r="M60" i="45"/>
  <c r="K60" i="45"/>
  <c r="M57" i="45"/>
  <c r="M56" i="45"/>
  <c r="K56" i="45"/>
  <c r="M55" i="45"/>
  <c r="M54" i="45"/>
  <c r="M53" i="45"/>
  <c r="M51" i="45"/>
  <c r="M50" i="45"/>
  <c r="M46" i="45"/>
  <c r="M45" i="45"/>
  <c r="J44" i="45"/>
  <c r="AL41" i="45"/>
  <c r="AK41" i="45"/>
  <c r="AI41" i="45"/>
  <c r="AK38" i="45"/>
  <c r="AK37" i="45"/>
  <c r="AI37" i="45"/>
  <c r="AK36" i="45"/>
  <c r="AK35" i="45"/>
  <c r="AK34" i="45"/>
  <c r="AK33" i="45"/>
  <c r="AK32" i="45"/>
  <c r="AK31" i="45"/>
  <c r="AK27" i="45"/>
  <c r="AK26" i="45"/>
  <c r="AH25" i="45"/>
  <c r="AD41" i="45"/>
  <c r="AC41" i="45"/>
  <c r="AA41" i="45"/>
  <c r="AC38" i="45"/>
  <c r="AC37" i="45"/>
  <c r="AA37" i="45"/>
  <c r="AC36" i="45"/>
  <c r="AC35" i="45"/>
  <c r="AC34" i="45"/>
  <c r="AC33" i="45"/>
  <c r="AC32" i="45"/>
  <c r="AC31" i="45"/>
  <c r="AC27" i="45"/>
  <c r="AC26" i="45"/>
  <c r="Z25" i="45"/>
  <c r="V41" i="45"/>
  <c r="U41" i="45"/>
  <c r="S41" i="45"/>
  <c r="U38" i="45"/>
  <c r="U37" i="45"/>
  <c r="S37" i="45"/>
  <c r="U36" i="45"/>
  <c r="U35" i="45"/>
  <c r="U34" i="45"/>
  <c r="U33" i="45"/>
  <c r="U32" i="45"/>
  <c r="U31" i="45"/>
  <c r="U27" i="45"/>
  <c r="U26" i="45"/>
  <c r="R25" i="45"/>
  <c r="N41" i="45"/>
  <c r="M41" i="45"/>
  <c r="K41" i="45"/>
  <c r="M38" i="45"/>
  <c r="M37" i="45"/>
  <c r="K37" i="45"/>
  <c r="M36" i="45"/>
  <c r="M35" i="45"/>
  <c r="M34" i="45"/>
  <c r="M33" i="45"/>
  <c r="M32" i="45"/>
  <c r="M31" i="45"/>
  <c r="M27" i="45"/>
  <c r="M26" i="45"/>
  <c r="J25" i="45"/>
  <c r="AL22" i="45"/>
  <c r="AK22" i="45"/>
  <c r="AI22" i="45"/>
  <c r="AK19" i="45"/>
  <c r="AK18" i="45"/>
  <c r="AI18" i="45"/>
  <c r="AK17" i="45"/>
  <c r="AK16" i="45"/>
  <c r="AK15" i="45"/>
  <c r="AK14" i="45"/>
  <c r="AK13" i="45"/>
  <c r="AK12" i="45"/>
  <c r="AK8" i="45"/>
  <c r="AK7" i="45"/>
  <c r="AH6" i="45"/>
  <c r="AD22" i="45"/>
  <c r="AC22" i="45"/>
  <c r="AA22" i="45"/>
  <c r="AC19" i="45"/>
  <c r="AC18" i="45"/>
  <c r="AA18" i="45"/>
  <c r="AC17" i="45"/>
  <c r="AC16" i="45"/>
  <c r="AC15" i="45"/>
  <c r="AC14" i="45"/>
  <c r="AC13" i="45"/>
  <c r="AC12" i="45"/>
  <c r="AC8" i="45"/>
  <c r="AC7" i="45"/>
  <c r="Z6" i="45"/>
  <c r="V22" i="45"/>
  <c r="U22" i="45"/>
  <c r="S22" i="45"/>
  <c r="U19" i="45"/>
  <c r="U18" i="45"/>
  <c r="S18" i="45"/>
  <c r="U17" i="45"/>
  <c r="U16" i="45"/>
  <c r="U15" i="45"/>
  <c r="U14" i="45"/>
  <c r="U13" i="45"/>
  <c r="U12" i="45"/>
  <c r="U8" i="45"/>
  <c r="U7" i="45"/>
  <c r="R6" i="45"/>
  <c r="M16" i="45"/>
  <c r="M15" i="45"/>
  <c r="M7" i="45"/>
  <c r="M13" i="45"/>
  <c r="AH43" i="45"/>
  <c r="Z43" i="45"/>
  <c r="R43" i="45"/>
  <c r="J43" i="45"/>
  <c r="AH24" i="45"/>
  <c r="Z24" i="45"/>
  <c r="R24" i="45"/>
  <c r="J24" i="45"/>
  <c r="AH5" i="45"/>
  <c r="Z5" i="45"/>
  <c r="R5" i="45"/>
  <c r="N22" i="45"/>
  <c r="M14" i="45"/>
  <c r="AS38" i="8" l="1"/>
  <c r="AP38" i="8"/>
  <c r="AJ38" i="8"/>
  <c r="AF38" i="8"/>
  <c r="P58" i="8"/>
  <c r="M19" i="45" l="1"/>
  <c r="K18" i="45"/>
  <c r="K22" i="45"/>
  <c r="M18" i="45"/>
  <c r="M17" i="45"/>
  <c r="J5" i="45"/>
  <c r="C10" i="45"/>
  <c r="C9" i="45"/>
  <c r="A8" i="45"/>
  <c r="C8" i="45"/>
  <c r="C7" i="45"/>
  <c r="CA57" i="50"/>
  <c r="BN57" i="50"/>
  <c r="AZ57" i="50"/>
  <c r="BV48" i="50"/>
  <c r="BV46" i="50"/>
  <c r="BV44" i="50"/>
  <c r="BA50" i="50"/>
  <c r="BE48" i="50"/>
  <c r="BA48" i="50"/>
  <c r="CA41" i="50"/>
  <c r="BT41" i="50"/>
  <c r="BL41" i="50"/>
  <c r="BE41" i="50"/>
  <c r="BX37" i="50"/>
  <c r="BO37" i="50"/>
  <c r="BE37" i="50"/>
  <c r="BW32" i="50"/>
  <c r="BQ32" i="50"/>
  <c r="BI32" i="50"/>
  <c r="AY32" i="50"/>
  <c r="AJ67" i="50"/>
  <c r="W67" i="50"/>
  <c r="I67" i="50"/>
  <c r="AE58" i="50"/>
  <c r="AE56" i="50"/>
  <c r="AE54" i="50"/>
  <c r="J64" i="50"/>
  <c r="N62" i="50"/>
  <c r="J62" i="50"/>
  <c r="J58" i="50"/>
  <c r="J54" i="50"/>
  <c r="AJ51" i="50"/>
  <c r="AC51" i="50"/>
  <c r="U51" i="50"/>
  <c r="N51" i="50"/>
  <c r="AG47" i="50"/>
  <c r="X47" i="50"/>
  <c r="N47" i="50"/>
  <c r="AF42" i="50"/>
  <c r="Z42" i="50"/>
  <c r="R42" i="50"/>
  <c r="H42" i="50"/>
  <c r="R40" i="50"/>
  <c r="D58" i="8"/>
  <c r="AE46" i="8"/>
  <c r="AT59" i="8"/>
  <c r="AM59" i="8"/>
  <c r="AE59" i="8"/>
  <c r="AQ46" i="8"/>
  <c r="AQ43" i="8"/>
  <c r="AQ40" i="8"/>
  <c r="AE49" i="8"/>
  <c r="AF46" i="8"/>
  <c r="AE40" i="8"/>
  <c r="AR35" i="8"/>
  <c r="AM35" i="8"/>
  <c r="AF35" i="8"/>
  <c r="AQ30" i="8"/>
  <c r="AN30" i="8"/>
  <c r="AK30" i="8"/>
  <c r="AG30" i="8"/>
  <c r="AD30" i="8"/>
  <c r="AD27" i="8"/>
  <c r="V73" i="8"/>
  <c r="M73" i="8"/>
  <c r="E73" i="8"/>
  <c r="D61" i="8"/>
  <c r="E58" i="8"/>
  <c r="D55" i="8"/>
  <c r="D52" i="8"/>
  <c r="V45" i="8"/>
  <c r="Q45" i="8"/>
  <c r="M45" i="8"/>
  <c r="H45" i="8"/>
  <c r="Q42" i="8"/>
  <c r="L42" i="8"/>
  <c r="E42" i="8"/>
  <c r="R19" i="8"/>
  <c r="P19" i="8"/>
  <c r="M19" i="8"/>
  <c r="L19" i="8"/>
  <c r="D19" i="8"/>
  <c r="R16" i="8"/>
  <c r="P16" i="8"/>
  <c r="M16" i="8"/>
  <c r="L16" i="8"/>
  <c r="D16" i="8"/>
  <c r="Q7" i="8"/>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2" i="41"/>
  <c r="F63" i="41"/>
  <c r="S63" i="41" s="1"/>
  <c r="F62" i="41"/>
  <c r="F61" i="41"/>
  <c r="Q61" i="41" s="1"/>
  <c r="F60" i="41"/>
  <c r="Q60" i="41" s="1"/>
  <c r="F59" i="41"/>
  <c r="O59" i="41" s="1"/>
  <c r="F58" i="41"/>
  <c r="O58" i="41" s="1"/>
  <c r="F57" i="41"/>
  <c r="M57" i="41" s="1"/>
  <c r="F56" i="41"/>
  <c r="M56" i="41" s="1"/>
  <c r="F55" i="41"/>
  <c r="S55" i="41" s="1"/>
  <c r="F54" i="41"/>
  <c r="F53" i="41"/>
  <c r="Q53" i="41" s="1"/>
  <c r="F52" i="41"/>
  <c r="Q52" i="41" s="1"/>
  <c r="F51" i="41"/>
  <c r="O51" i="41" s="1"/>
  <c r="F50" i="41"/>
  <c r="O50" i="41" s="1"/>
  <c r="F49" i="41"/>
  <c r="M49" i="41" s="1"/>
  <c r="F48" i="41"/>
  <c r="M48" i="41" s="1"/>
  <c r="F47" i="41"/>
  <c r="S47" i="41" s="1"/>
  <c r="F46" i="41"/>
  <c r="F45" i="41"/>
  <c r="Q45" i="41" s="1"/>
  <c r="F44" i="41"/>
  <c r="Q44" i="41" s="1"/>
  <c r="F43" i="41"/>
  <c r="O43" i="41" s="1"/>
  <c r="F42" i="41"/>
  <c r="O42" i="41" s="1"/>
  <c r="F41" i="41"/>
  <c r="M41" i="41" s="1"/>
  <c r="F40" i="41"/>
  <c r="M40" i="41" s="1"/>
  <c r="F39" i="41"/>
  <c r="S39" i="41" s="1"/>
  <c r="F38" i="41"/>
  <c r="Q38" i="41" s="1"/>
  <c r="F37" i="41"/>
  <c r="Q37" i="41" s="1"/>
  <c r="F36" i="41"/>
  <c r="Q36" i="41" s="1"/>
  <c r="F35" i="41"/>
  <c r="O35" i="41" s="1"/>
  <c r="F34" i="41"/>
  <c r="O34" i="41" s="1"/>
  <c r="F33" i="41"/>
  <c r="M33" i="41" s="1"/>
  <c r="F32" i="41"/>
  <c r="M32" i="41" s="1"/>
  <c r="F31" i="41"/>
  <c r="S31" i="41" s="1"/>
  <c r="F30" i="41"/>
  <c r="F29" i="41"/>
  <c r="Q29" i="41" s="1"/>
  <c r="F28" i="41"/>
  <c r="Q28" i="41" s="1"/>
  <c r="F27" i="41"/>
  <c r="O27" i="41" s="1"/>
  <c r="F26" i="41"/>
  <c r="O26" i="41" s="1"/>
  <c r="F25" i="41"/>
  <c r="M25" i="41" s="1"/>
  <c r="F24" i="41"/>
  <c r="M24" i="41" s="1"/>
  <c r="F23" i="41"/>
  <c r="S23" i="41" s="1"/>
  <c r="F22" i="41"/>
  <c r="Q22" i="41" s="1"/>
  <c r="F21" i="41"/>
  <c r="Q21" i="41" s="1"/>
  <c r="F20" i="41"/>
  <c r="Q20" i="41" s="1"/>
  <c r="F19" i="41"/>
  <c r="O19" i="41" s="1"/>
  <c r="F18" i="41"/>
  <c r="O18" i="41" s="1"/>
  <c r="F17" i="41"/>
  <c r="M17" i="41" s="1"/>
  <c r="F16" i="41"/>
  <c r="M16" i="41" s="1"/>
  <c r="F15" i="41"/>
  <c r="S15" i="41" s="1"/>
  <c r="F14" i="41"/>
  <c r="Q14" i="41" s="1"/>
  <c r="F13" i="41"/>
  <c r="Q13" i="41" s="1"/>
  <c r="F12" i="41"/>
  <c r="Q12" i="41" s="1"/>
  <c r="F11" i="41"/>
  <c r="O11" i="41" s="1"/>
  <c r="F10" i="41"/>
  <c r="O10" i="41" s="1"/>
  <c r="F9" i="41"/>
  <c r="M9" i="41" s="1"/>
  <c r="F8" i="41"/>
  <c r="M8" i="41" s="1"/>
  <c r="F7" i="41"/>
  <c r="S7" i="41" s="1"/>
  <c r="F6" i="41"/>
  <c r="F5" i="41"/>
  <c r="Q5" i="41" s="1"/>
  <c r="F4" i="41"/>
  <c r="Q4" i="41" s="1"/>
  <c r="F3" i="41"/>
  <c r="O3" i="41" s="1"/>
  <c r="F2" i="41"/>
  <c r="O2" i="41" s="1"/>
  <c r="E2" i="41"/>
  <c r="E63" i="41"/>
  <c r="E62" i="41"/>
  <c r="E61" i="41"/>
  <c r="E60" i="41"/>
  <c r="E59" i="41"/>
  <c r="E58" i="41"/>
  <c r="E57" i="41"/>
  <c r="E56" i="41"/>
  <c r="E55" i="41"/>
  <c r="E54" i="41"/>
  <c r="E53" i="41"/>
  <c r="E52" i="41"/>
  <c r="E51" i="41"/>
  <c r="E50" i="41"/>
  <c r="E49" i="41"/>
  <c r="E48" i="41"/>
  <c r="E47" i="41"/>
  <c r="E46" i="41"/>
  <c r="E45" i="41"/>
  <c r="E44" i="41"/>
  <c r="E43" i="41"/>
  <c r="E42" i="41"/>
  <c r="E41" i="41"/>
  <c r="E40" i="41"/>
  <c r="E39" i="41"/>
  <c r="E38" i="41"/>
  <c r="E37" i="41"/>
  <c r="E36" i="41"/>
  <c r="E35" i="41"/>
  <c r="E34" i="41"/>
  <c r="E33" i="41"/>
  <c r="E32" i="41"/>
  <c r="E31" i="41"/>
  <c r="E30" i="41"/>
  <c r="E29" i="41"/>
  <c r="E28" i="41"/>
  <c r="E27" i="41"/>
  <c r="E26" i="41"/>
  <c r="E25" i="41"/>
  <c r="E24" i="41"/>
  <c r="E23" i="41"/>
  <c r="E22" i="41"/>
  <c r="E21" i="41"/>
  <c r="E20" i="41"/>
  <c r="E19" i="41"/>
  <c r="E18" i="41"/>
  <c r="E17" i="41"/>
  <c r="E16" i="41"/>
  <c r="E15" i="41"/>
  <c r="E14" i="41"/>
  <c r="E13" i="41"/>
  <c r="E12" i="41"/>
  <c r="E11" i="41"/>
  <c r="E10" i="41"/>
  <c r="E9" i="41"/>
  <c r="E8" i="41"/>
  <c r="E7" i="41"/>
  <c r="E6" i="41"/>
  <c r="E5" i="41"/>
  <c r="E4" i="41"/>
  <c r="E3" i="41"/>
  <c r="D63" i="41"/>
  <c r="D62" i="41"/>
  <c r="D61" i="41"/>
  <c r="D60" i="41"/>
  <c r="D59" i="41"/>
  <c r="D58" i="41"/>
  <c r="D57" i="41"/>
  <c r="D56" i="41"/>
  <c r="D55" i="41"/>
  <c r="D54" i="41"/>
  <c r="D53" i="41"/>
  <c r="D52" i="41"/>
  <c r="D51" i="41"/>
  <c r="D50" i="41"/>
  <c r="D49" i="41"/>
  <c r="D48" i="41"/>
  <c r="D47" i="41"/>
  <c r="D46" i="41"/>
  <c r="D45" i="41"/>
  <c r="D44" i="41"/>
  <c r="D43" i="41"/>
  <c r="D42" i="41"/>
  <c r="D41" i="41"/>
  <c r="D40" i="41"/>
  <c r="D39" i="41"/>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D9" i="41"/>
  <c r="D8" i="41"/>
  <c r="D7" i="41"/>
  <c r="D6" i="41"/>
  <c r="D5" i="41"/>
  <c r="D4" i="41"/>
  <c r="D3" i="41"/>
  <c r="D2" i="41"/>
  <c r="C63" i="41"/>
  <c r="C62" i="41"/>
  <c r="C61" i="41"/>
  <c r="C60" i="41"/>
  <c r="C59" i="41"/>
  <c r="C58" i="41"/>
  <c r="C57" i="41"/>
  <c r="C56" i="41"/>
  <c r="C55" i="41"/>
  <c r="C54" i="41"/>
  <c r="C53" i="41"/>
  <c r="C52" i="41"/>
  <c r="C51" i="41"/>
  <c r="C50" i="41"/>
  <c r="C49" i="41"/>
  <c r="C48" i="41"/>
  <c r="C47" i="41"/>
  <c r="C46" i="41"/>
  <c r="C45" i="41"/>
  <c r="C44" i="41"/>
  <c r="C43" i="41"/>
  <c r="C42" i="41"/>
  <c r="C41" i="41"/>
  <c r="C40"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C13" i="41"/>
  <c r="C12" i="41"/>
  <c r="C11" i="41"/>
  <c r="C10" i="41"/>
  <c r="C9" i="41"/>
  <c r="C8" i="41"/>
  <c r="C7" i="41"/>
  <c r="C6" i="41"/>
  <c r="C5" i="41"/>
  <c r="C4" i="41"/>
  <c r="C3" i="41"/>
  <c r="C2" i="41"/>
  <c r="B63" i="41"/>
  <c r="B62" i="41"/>
  <c r="B61" i="41"/>
  <c r="B60" i="41"/>
  <c r="B59" i="41"/>
  <c r="B58" i="41"/>
  <c r="B57" i="41"/>
  <c r="B56" i="41"/>
  <c r="B55" i="41"/>
  <c r="B54" i="41"/>
  <c r="B53" i="41"/>
  <c r="B52" i="41"/>
  <c r="B51" i="41"/>
  <c r="B50" i="41"/>
  <c r="B49" i="41"/>
  <c r="B48" i="41"/>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B7" i="41"/>
  <c r="B6" i="41"/>
  <c r="B5" i="41"/>
  <c r="B4" i="41"/>
  <c r="B3" i="41"/>
  <c r="B2" i="41"/>
  <c r="AN125" i="26"/>
  <c r="AN123" i="26"/>
  <c r="AN121" i="26"/>
  <c r="AN119" i="26"/>
  <c r="AN117" i="26"/>
  <c r="AN115" i="26"/>
  <c r="AN113" i="26"/>
  <c r="AN111" i="26"/>
  <c r="AN109" i="26"/>
  <c r="AN107" i="26"/>
  <c r="AN105" i="26"/>
  <c r="AN103" i="26"/>
  <c r="AN101" i="26"/>
  <c r="AN99" i="26"/>
  <c r="AN97" i="26"/>
  <c r="AN95" i="26"/>
  <c r="AN93" i="26"/>
  <c r="AN91" i="26"/>
  <c r="AN89" i="26"/>
  <c r="AN87" i="26"/>
  <c r="AN85" i="26"/>
  <c r="AN83" i="26"/>
  <c r="AN81" i="26"/>
  <c r="AN79" i="26"/>
  <c r="AN77" i="26"/>
  <c r="AN75" i="26"/>
  <c r="AN73" i="26"/>
  <c r="AN71" i="26"/>
  <c r="AN69" i="26"/>
  <c r="AN67" i="26"/>
  <c r="AN65" i="26"/>
  <c r="AN63" i="26"/>
  <c r="AN61" i="26"/>
  <c r="AN59" i="26"/>
  <c r="AN57" i="26"/>
  <c r="AN55" i="26"/>
  <c r="AN53" i="26"/>
  <c r="AN51" i="26"/>
  <c r="AN49" i="26"/>
  <c r="AN47" i="26"/>
  <c r="AN45" i="26"/>
  <c r="AN43" i="26"/>
  <c r="AN41" i="26"/>
  <c r="AN39" i="26"/>
  <c r="AN37" i="26"/>
  <c r="AN35" i="26"/>
  <c r="AN33" i="26"/>
  <c r="AN31" i="26"/>
  <c r="AN29" i="26"/>
  <c r="AN27" i="26"/>
  <c r="AN25" i="26"/>
  <c r="AN23" i="26"/>
  <c r="AN21" i="26"/>
  <c r="AN19" i="26"/>
  <c r="AN17" i="26"/>
  <c r="AN15" i="26"/>
  <c r="AN13" i="26"/>
  <c r="AN11" i="26"/>
  <c r="AN9" i="26"/>
  <c r="AN7" i="26"/>
  <c r="AN5" i="26"/>
  <c r="AN3" i="26"/>
  <c r="AM125" i="26"/>
  <c r="AM123" i="26"/>
  <c r="AM121" i="26"/>
  <c r="AM119" i="26"/>
  <c r="AM117" i="26"/>
  <c r="AM115" i="26"/>
  <c r="AM113" i="26"/>
  <c r="AM111" i="26"/>
  <c r="AM109" i="26"/>
  <c r="AM107" i="26"/>
  <c r="AM105" i="26"/>
  <c r="AM103" i="26"/>
  <c r="AM101" i="26"/>
  <c r="AM99" i="26"/>
  <c r="AM97" i="26"/>
  <c r="AM95" i="26"/>
  <c r="AM93" i="26"/>
  <c r="AM91" i="26"/>
  <c r="AM89" i="26"/>
  <c r="AM87" i="26"/>
  <c r="AM85" i="26"/>
  <c r="AM83" i="26"/>
  <c r="AM81" i="26"/>
  <c r="AM79" i="26"/>
  <c r="AM77" i="26"/>
  <c r="AM75" i="26"/>
  <c r="AM73" i="26"/>
  <c r="AM71" i="26"/>
  <c r="AM69" i="26"/>
  <c r="AM67" i="26"/>
  <c r="AM65" i="26"/>
  <c r="AM63" i="26"/>
  <c r="AM61" i="26"/>
  <c r="AM59" i="26"/>
  <c r="AM57" i="26"/>
  <c r="AM55" i="26"/>
  <c r="AM53" i="26"/>
  <c r="AM51" i="26"/>
  <c r="AM49" i="26"/>
  <c r="AM47" i="26"/>
  <c r="AM45" i="26"/>
  <c r="AM43" i="26"/>
  <c r="AM41" i="26"/>
  <c r="AM39" i="26"/>
  <c r="AM37" i="26"/>
  <c r="AM35" i="26"/>
  <c r="AM33" i="26"/>
  <c r="AM31" i="26"/>
  <c r="AM29" i="26"/>
  <c r="AM27" i="26"/>
  <c r="AM25" i="26"/>
  <c r="AM23" i="26"/>
  <c r="AM21" i="26"/>
  <c r="AM19" i="26"/>
  <c r="AM17" i="26"/>
  <c r="AM15" i="26"/>
  <c r="AM13" i="26"/>
  <c r="AM11" i="26"/>
  <c r="AM9" i="26"/>
  <c r="AM7" i="26"/>
  <c r="AM5" i="26"/>
  <c r="AM3" i="26"/>
  <c r="AL125" i="26"/>
  <c r="AL123" i="26"/>
  <c r="AL121" i="26"/>
  <c r="AL119" i="26"/>
  <c r="AL117" i="26"/>
  <c r="AL115" i="26"/>
  <c r="AL113" i="26"/>
  <c r="AL111" i="26"/>
  <c r="AL109" i="26"/>
  <c r="AL107" i="26"/>
  <c r="AL105" i="26"/>
  <c r="AL103" i="26"/>
  <c r="AL101" i="26"/>
  <c r="AL99" i="26"/>
  <c r="AL97" i="26"/>
  <c r="AL95" i="26"/>
  <c r="AL93" i="26"/>
  <c r="AL91" i="26"/>
  <c r="AL89" i="26"/>
  <c r="AL87" i="26"/>
  <c r="AL85" i="26"/>
  <c r="AL83" i="26"/>
  <c r="AL81" i="26"/>
  <c r="AL79" i="26"/>
  <c r="AL77" i="26"/>
  <c r="AL75" i="26"/>
  <c r="AL73" i="26"/>
  <c r="AL71" i="26"/>
  <c r="AL69" i="26"/>
  <c r="AL67" i="26"/>
  <c r="AL65" i="26"/>
  <c r="AL63" i="26"/>
  <c r="AL61" i="26"/>
  <c r="AL59" i="26"/>
  <c r="AL57" i="26"/>
  <c r="AL55" i="26"/>
  <c r="AL53" i="26"/>
  <c r="AL51" i="26"/>
  <c r="AL49" i="26"/>
  <c r="AL47" i="26"/>
  <c r="AL45" i="26"/>
  <c r="AL43" i="26"/>
  <c r="AL41" i="26"/>
  <c r="AL39" i="26"/>
  <c r="AL37" i="26"/>
  <c r="AL35" i="26"/>
  <c r="AL33" i="26"/>
  <c r="AL31" i="26"/>
  <c r="AL29" i="26"/>
  <c r="AL27" i="26"/>
  <c r="AL25" i="26"/>
  <c r="AL23" i="26"/>
  <c r="AL21" i="26"/>
  <c r="AL19" i="26"/>
  <c r="AL17" i="26"/>
  <c r="AL15" i="26"/>
  <c r="AL13" i="26"/>
  <c r="AL11" i="26"/>
  <c r="AL9" i="26"/>
  <c r="AL7" i="26"/>
  <c r="AL5" i="26"/>
  <c r="AL3" i="26"/>
  <c r="AK125" i="26"/>
  <c r="AK123" i="26"/>
  <c r="AK121" i="26"/>
  <c r="AK119" i="26"/>
  <c r="AK117" i="26"/>
  <c r="AK115" i="26"/>
  <c r="AK113" i="26"/>
  <c r="AK111" i="26"/>
  <c r="AK109" i="26"/>
  <c r="AK107" i="26"/>
  <c r="AK105" i="26"/>
  <c r="AK103" i="26"/>
  <c r="AK101" i="26"/>
  <c r="AK99" i="26"/>
  <c r="AK97" i="26"/>
  <c r="AK95" i="26"/>
  <c r="AK93" i="26"/>
  <c r="AK91" i="26"/>
  <c r="AK89" i="26"/>
  <c r="AK87" i="26"/>
  <c r="AK85" i="26"/>
  <c r="AK83" i="26"/>
  <c r="AK81" i="26"/>
  <c r="AK79" i="26"/>
  <c r="AK77" i="26"/>
  <c r="AK75" i="26"/>
  <c r="AK73" i="26"/>
  <c r="AK71" i="26"/>
  <c r="AK69" i="26"/>
  <c r="AK67" i="26"/>
  <c r="AK65" i="26"/>
  <c r="AK63" i="26"/>
  <c r="AK61" i="26"/>
  <c r="AK59" i="26"/>
  <c r="AK57" i="26"/>
  <c r="AK55" i="26"/>
  <c r="AK53" i="26"/>
  <c r="AK51" i="26"/>
  <c r="AK49" i="26"/>
  <c r="AK47" i="26"/>
  <c r="AK45" i="26"/>
  <c r="AK43" i="26"/>
  <c r="AK41" i="26"/>
  <c r="AK39" i="26"/>
  <c r="AK37" i="26"/>
  <c r="AK35" i="26"/>
  <c r="AK33" i="26"/>
  <c r="AK31" i="26"/>
  <c r="AK29" i="26"/>
  <c r="AK27" i="26"/>
  <c r="AK25" i="26"/>
  <c r="AK23" i="26"/>
  <c r="AK21" i="26"/>
  <c r="AK19" i="26"/>
  <c r="AK17" i="26"/>
  <c r="AK15" i="26"/>
  <c r="AK13" i="26"/>
  <c r="AK11" i="26"/>
  <c r="AK9" i="26"/>
  <c r="AK7" i="26"/>
  <c r="AK5" i="26"/>
  <c r="AK3" i="26"/>
  <c r="AG126" i="26"/>
  <c r="AG124" i="26"/>
  <c r="AG122" i="26"/>
  <c r="AG120" i="26"/>
  <c r="AG118" i="26"/>
  <c r="AG116" i="26"/>
  <c r="AG114" i="26"/>
  <c r="AG112" i="26"/>
  <c r="AG110" i="26"/>
  <c r="AG108" i="26"/>
  <c r="AG106" i="26"/>
  <c r="AG104" i="26"/>
  <c r="AG102" i="26"/>
  <c r="AG100" i="26"/>
  <c r="AG98" i="26"/>
  <c r="AG96" i="26"/>
  <c r="AG94" i="26"/>
  <c r="AG92" i="26"/>
  <c r="AG90" i="26"/>
  <c r="AG88" i="26"/>
  <c r="AG86" i="26"/>
  <c r="AG84" i="26"/>
  <c r="AG82" i="26"/>
  <c r="AG80" i="26"/>
  <c r="AG78" i="26"/>
  <c r="AG76" i="26"/>
  <c r="AG74" i="26"/>
  <c r="AG72" i="26"/>
  <c r="AG70" i="26"/>
  <c r="AG68" i="26"/>
  <c r="AG66" i="26"/>
  <c r="AG64" i="26"/>
  <c r="AG62" i="26"/>
  <c r="AG60" i="26"/>
  <c r="AG58" i="26"/>
  <c r="AG56" i="26"/>
  <c r="AG54" i="26"/>
  <c r="AG52" i="26"/>
  <c r="AG50" i="26"/>
  <c r="AG48" i="26"/>
  <c r="AG46" i="26"/>
  <c r="AG44" i="26"/>
  <c r="AG42" i="26"/>
  <c r="AG40" i="26"/>
  <c r="AG38" i="26"/>
  <c r="AG36" i="26"/>
  <c r="AG34" i="26"/>
  <c r="AG32" i="26"/>
  <c r="AG30" i="26"/>
  <c r="AG28" i="26"/>
  <c r="AG26" i="26"/>
  <c r="AG24" i="26"/>
  <c r="AG22" i="26"/>
  <c r="AG20" i="26"/>
  <c r="AG18" i="26"/>
  <c r="AG16" i="26"/>
  <c r="AG14" i="26"/>
  <c r="AG12" i="26"/>
  <c r="AG10" i="26"/>
  <c r="AG8" i="26"/>
  <c r="AG6" i="26"/>
  <c r="AG125" i="26"/>
  <c r="AG123" i="26"/>
  <c r="AG121" i="26"/>
  <c r="AG119" i="26"/>
  <c r="AG117" i="26"/>
  <c r="AG115" i="26"/>
  <c r="AG113" i="26"/>
  <c r="AG111" i="26"/>
  <c r="AG109" i="26"/>
  <c r="AG107" i="26"/>
  <c r="AG105" i="26"/>
  <c r="AG103" i="26"/>
  <c r="AG101" i="26"/>
  <c r="AG99" i="26"/>
  <c r="AG97" i="26"/>
  <c r="AG95" i="26"/>
  <c r="AG93" i="26"/>
  <c r="AG91" i="26"/>
  <c r="AG89" i="26"/>
  <c r="AG87" i="26"/>
  <c r="AG85" i="26"/>
  <c r="AG83" i="26"/>
  <c r="AG81" i="26"/>
  <c r="AG79" i="26"/>
  <c r="AG77" i="26"/>
  <c r="AG75" i="26"/>
  <c r="AG73" i="26"/>
  <c r="AG71" i="26"/>
  <c r="AG69" i="26"/>
  <c r="AG67" i="26"/>
  <c r="AG65" i="26"/>
  <c r="AG63" i="26"/>
  <c r="AG61" i="26"/>
  <c r="AG59" i="26"/>
  <c r="AG57" i="26"/>
  <c r="AG55" i="26"/>
  <c r="AG53" i="26"/>
  <c r="AG51" i="26"/>
  <c r="AG49" i="26"/>
  <c r="AG47" i="26"/>
  <c r="AG45" i="26"/>
  <c r="AG43" i="26"/>
  <c r="AG41" i="26"/>
  <c r="AG39" i="26"/>
  <c r="AG37" i="26"/>
  <c r="AG35" i="26"/>
  <c r="AG33" i="26"/>
  <c r="AG31" i="26"/>
  <c r="AG29" i="26"/>
  <c r="AG27" i="26"/>
  <c r="AG25" i="26"/>
  <c r="AG23" i="26"/>
  <c r="AG21" i="26"/>
  <c r="AG19" i="26"/>
  <c r="AG17" i="26"/>
  <c r="AG15" i="26"/>
  <c r="AG13" i="26"/>
  <c r="AG11" i="26"/>
  <c r="AG9" i="26"/>
  <c r="AG7" i="26"/>
  <c r="AG5" i="26"/>
  <c r="AH125" i="26"/>
  <c r="AH123" i="26"/>
  <c r="AH121" i="26"/>
  <c r="AH119" i="26"/>
  <c r="AH117" i="26"/>
  <c r="AH115" i="26"/>
  <c r="AH113" i="26"/>
  <c r="AH111" i="26"/>
  <c r="AH109" i="26"/>
  <c r="AH107" i="26"/>
  <c r="AH105" i="26"/>
  <c r="AH103" i="26"/>
  <c r="AH101" i="26"/>
  <c r="AH99" i="26"/>
  <c r="AH97" i="26"/>
  <c r="AH95" i="26"/>
  <c r="AH93" i="26"/>
  <c r="AH91" i="26"/>
  <c r="AH89" i="26"/>
  <c r="AH87" i="26"/>
  <c r="AH85" i="26"/>
  <c r="AH83" i="26"/>
  <c r="AH81" i="26"/>
  <c r="AH79" i="26"/>
  <c r="AH77" i="26"/>
  <c r="AH75" i="26"/>
  <c r="AH73" i="26"/>
  <c r="AH71" i="26"/>
  <c r="AH69" i="26"/>
  <c r="AH67" i="26"/>
  <c r="AH65" i="26"/>
  <c r="AH63" i="26"/>
  <c r="AH61" i="26"/>
  <c r="AH59" i="26"/>
  <c r="AH57" i="26"/>
  <c r="AH55" i="26"/>
  <c r="AH53" i="26"/>
  <c r="AH51" i="26"/>
  <c r="AH49" i="26"/>
  <c r="AH47" i="26"/>
  <c r="AH45" i="26"/>
  <c r="AH43" i="26"/>
  <c r="AH41" i="26"/>
  <c r="AH39" i="26"/>
  <c r="AH37" i="26"/>
  <c r="AH35" i="26"/>
  <c r="AH33" i="26"/>
  <c r="AH31" i="26"/>
  <c r="AH29" i="26"/>
  <c r="AH27" i="26"/>
  <c r="AH25" i="26"/>
  <c r="AH23" i="26"/>
  <c r="AH21" i="26"/>
  <c r="AH19" i="26"/>
  <c r="AH17" i="26"/>
  <c r="AH15" i="26"/>
  <c r="AH13" i="26"/>
  <c r="AH11" i="26"/>
  <c r="AH9" i="26"/>
  <c r="AH7" i="26"/>
  <c r="AH5" i="26"/>
  <c r="AB3" i="26"/>
  <c r="AB125" i="26"/>
  <c r="AB123" i="26"/>
  <c r="AB121" i="26"/>
  <c r="AB119" i="26"/>
  <c r="AB117" i="26"/>
  <c r="AB115" i="26"/>
  <c r="AB113" i="26"/>
  <c r="AB111" i="26"/>
  <c r="AB109" i="26"/>
  <c r="AB107" i="26"/>
  <c r="AB105" i="26"/>
  <c r="AB103" i="26"/>
  <c r="AB101" i="26"/>
  <c r="AB99" i="26"/>
  <c r="AB97" i="26"/>
  <c r="AB95" i="26"/>
  <c r="AB93" i="26"/>
  <c r="AB91" i="26"/>
  <c r="AB89" i="26"/>
  <c r="AB87" i="26"/>
  <c r="AB85" i="26"/>
  <c r="AB83" i="26"/>
  <c r="AB81" i="26"/>
  <c r="AB79" i="26"/>
  <c r="AB77" i="26"/>
  <c r="AB75" i="26"/>
  <c r="AB73" i="26"/>
  <c r="AB71" i="26"/>
  <c r="AB69" i="26"/>
  <c r="AB67" i="26"/>
  <c r="AB65" i="26"/>
  <c r="AB63" i="26"/>
  <c r="AB61" i="26"/>
  <c r="AB59" i="26"/>
  <c r="AB57" i="26"/>
  <c r="AB55" i="26"/>
  <c r="AB53" i="26"/>
  <c r="AB51" i="26"/>
  <c r="AB49" i="26"/>
  <c r="AB47" i="26"/>
  <c r="AB45" i="26"/>
  <c r="AB43" i="26"/>
  <c r="AB41" i="26"/>
  <c r="AB39" i="26"/>
  <c r="AB37" i="26"/>
  <c r="AB35" i="26"/>
  <c r="AB33" i="26"/>
  <c r="AB31" i="26"/>
  <c r="AB29" i="26"/>
  <c r="AB27" i="26"/>
  <c r="AB25" i="26"/>
  <c r="AB23" i="26"/>
  <c r="AB21" i="26"/>
  <c r="AB19" i="26"/>
  <c r="AB17" i="26"/>
  <c r="AB15" i="26"/>
  <c r="AB13" i="26"/>
  <c r="AB11" i="26"/>
  <c r="AB9" i="26"/>
  <c r="AB7" i="26"/>
  <c r="AB5" i="26"/>
  <c r="Z125" i="26"/>
  <c r="Z123" i="26"/>
  <c r="Z121" i="26"/>
  <c r="Z119" i="26"/>
  <c r="Z117" i="26"/>
  <c r="Z115" i="26"/>
  <c r="Z113" i="26"/>
  <c r="Z111" i="26"/>
  <c r="Z109" i="26"/>
  <c r="Z107" i="26"/>
  <c r="Z105" i="26"/>
  <c r="Z103" i="26"/>
  <c r="Z101" i="26"/>
  <c r="Z99" i="26"/>
  <c r="Z97" i="26"/>
  <c r="Z95" i="26"/>
  <c r="Z93" i="26"/>
  <c r="Z91" i="26"/>
  <c r="Z89" i="26"/>
  <c r="Z87" i="26"/>
  <c r="Z85" i="26"/>
  <c r="Z83" i="26"/>
  <c r="Z81" i="26"/>
  <c r="Z79" i="26"/>
  <c r="Z77" i="26"/>
  <c r="Z75" i="26"/>
  <c r="Z73" i="26"/>
  <c r="Z71" i="26"/>
  <c r="Z69" i="26"/>
  <c r="Z67" i="26"/>
  <c r="Z65" i="26"/>
  <c r="Z63" i="26"/>
  <c r="Z61" i="26"/>
  <c r="Z59" i="26"/>
  <c r="Z57" i="26"/>
  <c r="Z55" i="26"/>
  <c r="Z53" i="26"/>
  <c r="Z51" i="26"/>
  <c r="Z49" i="26"/>
  <c r="Z47" i="26"/>
  <c r="Z45" i="26"/>
  <c r="Z43" i="26"/>
  <c r="Z41" i="26"/>
  <c r="Z39" i="26"/>
  <c r="Z37" i="26"/>
  <c r="Z35" i="26"/>
  <c r="Z33" i="26"/>
  <c r="Z31" i="26"/>
  <c r="Z29" i="26"/>
  <c r="Z27" i="26"/>
  <c r="Z25" i="26"/>
  <c r="Z23" i="26"/>
  <c r="Z21" i="26"/>
  <c r="Z19" i="26"/>
  <c r="Z17" i="26"/>
  <c r="Z15" i="26"/>
  <c r="Z13" i="26"/>
  <c r="Z11" i="26"/>
  <c r="Z9" i="26"/>
  <c r="Z7" i="26"/>
  <c r="Z5" i="26"/>
  <c r="Z126" i="26"/>
  <c r="Z124" i="26"/>
  <c r="Z122" i="26"/>
  <c r="Z120" i="26"/>
  <c r="Z118" i="26"/>
  <c r="Z116" i="26"/>
  <c r="Z114" i="26"/>
  <c r="Z112" i="26"/>
  <c r="Z110" i="26"/>
  <c r="Z108" i="26"/>
  <c r="Z106" i="26"/>
  <c r="Z104" i="26"/>
  <c r="Z102" i="26"/>
  <c r="Z100" i="26"/>
  <c r="Z98" i="26"/>
  <c r="Z96" i="26"/>
  <c r="Z94" i="26"/>
  <c r="Z92" i="26"/>
  <c r="Z90" i="26"/>
  <c r="Z88" i="26"/>
  <c r="Z86" i="26"/>
  <c r="Z84" i="26"/>
  <c r="Z82" i="26"/>
  <c r="Z80" i="26"/>
  <c r="Z78" i="26"/>
  <c r="Z76" i="26"/>
  <c r="Z74" i="26"/>
  <c r="Z72" i="26"/>
  <c r="Z70" i="26"/>
  <c r="Z68" i="26"/>
  <c r="Z66" i="26"/>
  <c r="Z64" i="26"/>
  <c r="Z62" i="26"/>
  <c r="Z60" i="26"/>
  <c r="Z58" i="26"/>
  <c r="Z56" i="26"/>
  <c r="Z54" i="26"/>
  <c r="Z52" i="26"/>
  <c r="Z50" i="26"/>
  <c r="Z48" i="26"/>
  <c r="Z46" i="26"/>
  <c r="Z44" i="26"/>
  <c r="Z42" i="26"/>
  <c r="Z40" i="26"/>
  <c r="Z38" i="26"/>
  <c r="Z36" i="26"/>
  <c r="Z34" i="26"/>
  <c r="Z32" i="26"/>
  <c r="Z30" i="26"/>
  <c r="Z28" i="26"/>
  <c r="Z26" i="26"/>
  <c r="Z24" i="26"/>
  <c r="Z22" i="26"/>
  <c r="Z20" i="26"/>
  <c r="Z18" i="26"/>
  <c r="Z16" i="26"/>
  <c r="Z14" i="26"/>
  <c r="Z12" i="26"/>
  <c r="Z10" i="26"/>
  <c r="Z8" i="26"/>
  <c r="Z6" i="26"/>
  <c r="C80" i="45" l="1"/>
  <c r="C70" i="45"/>
  <c r="C141" i="45"/>
  <c r="C202" i="45"/>
  <c r="C131" i="45"/>
  <c r="C192" i="45"/>
  <c r="AJ62" i="45"/>
  <c r="AJ123" i="45"/>
  <c r="AJ184" i="45"/>
  <c r="C132" i="45"/>
  <c r="C193" i="45"/>
  <c r="C71" i="45"/>
  <c r="C68" i="45"/>
  <c r="C190" i="45"/>
  <c r="C129" i="45"/>
  <c r="G80" i="45"/>
  <c r="G141" i="45"/>
  <c r="C130" i="45"/>
  <c r="G202" i="45"/>
  <c r="C191" i="45"/>
  <c r="C69" i="45"/>
  <c r="AJ124" i="45"/>
  <c r="AJ185" i="45"/>
  <c r="AJ63" i="45"/>
  <c r="M31" i="41"/>
  <c r="M63" i="41"/>
  <c r="O60" i="41"/>
  <c r="M2" i="41"/>
  <c r="M34" i="41"/>
  <c r="O4" i="41"/>
  <c r="S8" i="41"/>
  <c r="M7" i="41"/>
  <c r="M39" i="41"/>
  <c r="O12" i="41"/>
  <c r="S16" i="41"/>
  <c r="M10" i="41"/>
  <c r="M42" i="41"/>
  <c r="O20" i="41"/>
  <c r="S24" i="41"/>
  <c r="M15" i="41"/>
  <c r="M47" i="41"/>
  <c r="O28" i="41"/>
  <c r="S32" i="41"/>
  <c r="M18" i="41"/>
  <c r="M50" i="41"/>
  <c r="O36" i="41"/>
  <c r="S40" i="41"/>
  <c r="M23" i="41"/>
  <c r="M55" i="41"/>
  <c r="O44" i="41"/>
  <c r="S48" i="41"/>
  <c r="M26" i="41"/>
  <c r="M58" i="41"/>
  <c r="O52" i="41"/>
  <c r="S56" i="41"/>
  <c r="S6" i="41"/>
  <c r="M6" i="41"/>
  <c r="O6" i="41"/>
  <c r="S38" i="41"/>
  <c r="M38" i="41"/>
  <c r="O38" i="41"/>
  <c r="S46" i="41"/>
  <c r="M46" i="41"/>
  <c r="Q46" i="41"/>
  <c r="O46" i="41"/>
  <c r="S54" i="41"/>
  <c r="M54" i="41"/>
  <c r="Q54" i="41"/>
  <c r="O54" i="41"/>
  <c r="S62" i="41"/>
  <c r="M62" i="41"/>
  <c r="Q62" i="41"/>
  <c r="O62" i="41"/>
  <c r="Q6" i="41"/>
  <c r="S30" i="41"/>
  <c r="M30" i="41"/>
  <c r="O30" i="41"/>
  <c r="S14" i="41"/>
  <c r="M14" i="41"/>
  <c r="O14" i="41"/>
  <c r="S22" i="41"/>
  <c r="M22" i="41"/>
  <c r="O22" i="41"/>
  <c r="Q30" i="41"/>
  <c r="M3" i="41"/>
  <c r="M11" i="41"/>
  <c r="M19" i="41"/>
  <c r="M27" i="41"/>
  <c r="M35" i="41"/>
  <c r="M43" i="41"/>
  <c r="M51" i="41"/>
  <c r="M59" i="41"/>
  <c r="O5" i="41"/>
  <c r="O13" i="41"/>
  <c r="O21" i="41"/>
  <c r="O29" i="41"/>
  <c r="O37" i="41"/>
  <c r="O45" i="41"/>
  <c r="O53" i="41"/>
  <c r="O61" i="41"/>
  <c r="Q7" i="41"/>
  <c r="Q15" i="41"/>
  <c r="Q23" i="41"/>
  <c r="Q31" i="41"/>
  <c r="Q39" i="41"/>
  <c r="Q47" i="41"/>
  <c r="Q55" i="41"/>
  <c r="Q63" i="41"/>
  <c r="S9" i="41"/>
  <c r="S17" i="41"/>
  <c r="S25" i="41"/>
  <c r="S33" i="41"/>
  <c r="S41" i="41"/>
  <c r="S49" i="41"/>
  <c r="S57" i="41"/>
  <c r="M4" i="41"/>
  <c r="M12" i="41"/>
  <c r="M20" i="41"/>
  <c r="M28" i="41"/>
  <c r="M36" i="41"/>
  <c r="M44" i="41"/>
  <c r="M52" i="41"/>
  <c r="M60" i="41"/>
  <c r="Q8" i="41"/>
  <c r="Q16" i="41"/>
  <c r="Q24" i="41"/>
  <c r="Q32" i="41"/>
  <c r="Q40" i="41"/>
  <c r="Q48" i="41"/>
  <c r="Q56" i="41"/>
  <c r="S2" i="41"/>
  <c r="S10" i="41"/>
  <c r="S18" i="41"/>
  <c r="S26" i="41"/>
  <c r="S34" i="41"/>
  <c r="S42" i="41"/>
  <c r="S50" i="41"/>
  <c r="S58" i="41"/>
  <c r="M5" i="41"/>
  <c r="M13" i="41"/>
  <c r="M21" i="41"/>
  <c r="M29" i="41"/>
  <c r="M37" i="41"/>
  <c r="M45" i="41"/>
  <c r="M53" i="41"/>
  <c r="M61" i="41"/>
  <c r="O7" i="41"/>
  <c r="O15" i="41"/>
  <c r="O23" i="41"/>
  <c r="O31" i="41"/>
  <c r="O39" i="41"/>
  <c r="O47" i="41"/>
  <c r="O55" i="41"/>
  <c r="O63" i="41"/>
  <c r="Q9" i="41"/>
  <c r="Q17" i="41"/>
  <c r="Q25" i="41"/>
  <c r="Q33" i="41"/>
  <c r="Q41" i="41"/>
  <c r="Q49" i="41"/>
  <c r="Q57" i="41"/>
  <c r="S3" i="41"/>
  <c r="S11" i="41"/>
  <c r="S19" i="41"/>
  <c r="S27" i="41"/>
  <c r="S35" i="41"/>
  <c r="S43" i="41"/>
  <c r="S51" i="41"/>
  <c r="S59" i="41"/>
  <c r="O8" i="41"/>
  <c r="O16" i="41"/>
  <c r="O24" i="41"/>
  <c r="O32" i="41"/>
  <c r="O40" i="41"/>
  <c r="O48" i="41"/>
  <c r="O56" i="41"/>
  <c r="Q2" i="41"/>
  <c r="Q10" i="41"/>
  <c r="Q18" i="41"/>
  <c r="Q26" i="41"/>
  <c r="Q34" i="41"/>
  <c r="Q42" i="41"/>
  <c r="Q50" i="41"/>
  <c r="Q58" i="41"/>
  <c r="S4" i="41"/>
  <c r="S12" i="41"/>
  <c r="S20" i="41"/>
  <c r="S28" i="41"/>
  <c r="S36" i="41"/>
  <c r="S44" i="41"/>
  <c r="S52" i="41"/>
  <c r="S60" i="41"/>
  <c r="O9" i="41"/>
  <c r="O17" i="41"/>
  <c r="O25" i="41"/>
  <c r="O33" i="41"/>
  <c r="O41" i="41"/>
  <c r="O49" i="41"/>
  <c r="O57" i="41"/>
  <c r="Q3" i="41"/>
  <c r="Q11" i="41"/>
  <c r="Q19" i="41"/>
  <c r="Q27" i="41"/>
  <c r="Q35" i="41"/>
  <c r="Q43" i="41"/>
  <c r="Q51" i="41"/>
  <c r="Q59" i="41"/>
  <c r="S5" i="41"/>
  <c r="S13" i="41"/>
  <c r="S21" i="41"/>
  <c r="S29" i="41"/>
  <c r="S37" i="41"/>
  <c r="S45" i="41"/>
  <c r="S53" i="41"/>
  <c r="S61" i="41"/>
  <c r="AC5" i="26"/>
  <c r="V125" i="26" l="1"/>
  <c r="V123" i="26"/>
  <c r="V121" i="26"/>
  <c r="V119" i="26"/>
  <c r="V117" i="26"/>
  <c r="V115" i="26"/>
  <c r="V113" i="26"/>
  <c r="V111" i="26"/>
  <c r="V109" i="26"/>
  <c r="V107" i="26"/>
  <c r="V105" i="26"/>
  <c r="V103" i="26"/>
  <c r="V101" i="26"/>
  <c r="V99" i="26"/>
  <c r="V97" i="26"/>
  <c r="V95" i="26"/>
  <c r="V93" i="26"/>
  <c r="V91" i="26"/>
  <c r="V89" i="26"/>
  <c r="V87" i="26"/>
  <c r="V85" i="26"/>
  <c r="V83" i="26"/>
  <c r="V81" i="26"/>
  <c r="V79" i="26"/>
  <c r="V77" i="26"/>
  <c r="V75" i="26"/>
  <c r="V73" i="26"/>
  <c r="V71" i="26"/>
  <c r="V69" i="26"/>
  <c r="V67" i="26"/>
  <c r="V65" i="26"/>
  <c r="V63" i="26"/>
  <c r="V61" i="26"/>
  <c r="V59" i="26"/>
  <c r="V57" i="26"/>
  <c r="V55" i="26"/>
  <c r="V53" i="26"/>
  <c r="V51" i="26"/>
  <c r="V49" i="26"/>
  <c r="V47" i="26"/>
  <c r="V45" i="26"/>
  <c r="V43" i="26"/>
  <c r="V41" i="26"/>
  <c r="V39" i="26"/>
  <c r="V37" i="26"/>
  <c r="V35" i="26"/>
  <c r="V33" i="26"/>
  <c r="V31" i="26"/>
  <c r="V29" i="26"/>
  <c r="V27" i="26"/>
  <c r="V25" i="26"/>
  <c r="V23" i="26"/>
  <c r="V21" i="26"/>
  <c r="V19" i="26"/>
  <c r="V17" i="26"/>
  <c r="V15" i="26"/>
  <c r="V13" i="26"/>
  <c r="V11" i="26"/>
  <c r="V9" i="26"/>
  <c r="V7" i="26"/>
  <c r="V5" i="26"/>
  <c r="V3" i="26"/>
  <c r="U126" i="26"/>
  <c r="U125" i="26"/>
  <c r="U124" i="26"/>
  <c r="U123" i="26"/>
  <c r="U122" i="26"/>
  <c r="U121" i="26"/>
  <c r="U120" i="26"/>
  <c r="U119" i="26"/>
  <c r="U118" i="26"/>
  <c r="U117" i="26"/>
  <c r="U116" i="26"/>
  <c r="U115" i="26"/>
  <c r="U114" i="26"/>
  <c r="U113" i="26"/>
  <c r="U112" i="26"/>
  <c r="U111" i="26"/>
  <c r="U110" i="26"/>
  <c r="U109" i="26"/>
  <c r="U108" i="26"/>
  <c r="U107" i="26"/>
  <c r="U106" i="26"/>
  <c r="U105" i="26"/>
  <c r="U104" i="26"/>
  <c r="U103" i="26"/>
  <c r="U102" i="26"/>
  <c r="U101" i="26"/>
  <c r="U100" i="26"/>
  <c r="U99" i="26"/>
  <c r="U98" i="26"/>
  <c r="U97" i="26"/>
  <c r="U96" i="26"/>
  <c r="U95" i="26"/>
  <c r="U94" i="26"/>
  <c r="U93" i="26"/>
  <c r="U92" i="26"/>
  <c r="U91" i="26"/>
  <c r="U90" i="26"/>
  <c r="U89" i="26"/>
  <c r="U88" i="26"/>
  <c r="U87" i="26"/>
  <c r="U86" i="26"/>
  <c r="U85" i="26"/>
  <c r="U84" i="26"/>
  <c r="U83" i="26"/>
  <c r="U82" i="26"/>
  <c r="U81" i="26"/>
  <c r="U80" i="26"/>
  <c r="U79" i="26"/>
  <c r="U78" i="26"/>
  <c r="U77" i="26"/>
  <c r="U76" i="26"/>
  <c r="U75" i="26"/>
  <c r="U74" i="26"/>
  <c r="U73" i="26"/>
  <c r="U72" i="26"/>
  <c r="U71" i="26"/>
  <c r="U70" i="26"/>
  <c r="U69" i="26"/>
  <c r="U68" i="26"/>
  <c r="U67" i="26"/>
  <c r="U66" i="26"/>
  <c r="U65" i="26"/>
  <c r="U64" i="26"/>
  <c r="U63" i="26"/>
  <c r="U62" i="26"/>
  <c r="U61" i="26"/>
  <c r="U60" i="26"/>
  <c r="U59" i="26"/>
  <c r="U58" i="26"/>
  <c r="U57" i="26"/>
  <c r="U56" i="26"/>
  <c r="U55" i="26"/>
  <c r="U54" i="26"/>
  <c r="U53" i="26"/>
  <c r="U52" i="26"/>
  <c r="U51" i="26"/>
  <c r="U50" i="26"/>
  <c r="U49" i="26"/>
  <c r="U48" i="26"/>
  <c r="U47" i="26"/>
  <c r="U46" i="26"/>
  <c r="U45" i="26"/>
  <c r="U44" i="26"/>
  <c r="U43" i="26"/>
  <c r="U42" i="26"/>
  <c r="U41" i="26"/>
  <c r="U40" i="26"/>
  <c r="U39" i="26"/>
  <c r="U38" i="26"/>
  <c r="U37" i="26"/>
  <c r="U36" i="26"/>
  <c r="U35" i="26"/>
  <c r="U34" i="26"/>
  <c r="U33" i="26"/>
  <c r="U32" i="26"/>
  <c r="U31" i="26"/>
  <c r="U30" i="26"/>
  <c r="U29" i="26"/>
  <c r="U28" i="26"/>
  <c r="U27" i="26"/>
  <c r="U26" i="26"/>
  <c r="U25" i="26"/>
  <c r="U24" i="26"/>
  <c r="U23" i="26"/>
  <c r="U22" i="26"/>
  <c r="U21" i="26"/>
  <c r="U20" i="26"/>
  <c r="U19" i="26"/>
  <c r="U18" i="26"/>
  <c r="U17" i="26"/>
  <c r="U16" i="26"/>
  <c r="U15" i="26"/>
  <c r="U14" i="26"/>
  <c r="U13" i="26"/>
  <c r="U12" i="26"/>
  <c r="U11" i="26"/>
  <c r="U10" i="26"/>
  <c r="U9" i="26"/>
  <c r="U8" i="26"/>
  <c r="U7" i="26"/>
  <c r="U6" i="26"/>
  <c r="U5" i="26"/>
  <c r="U4" i="26"/>
  <c r="U3" i="26"/>
  <c r="R125" i="26"/>
  <c r="R123" i="26"/>
  <c r="R121" i="26"/>
  <c r="R119" i="26"/>
  <c r="R117" i="26"/>
  <c r="R115" i="26"/>
  <c r="R113" i="26"/>
  <c r="R111" i="26"/>
  <c r="R109" i="26"/>
  <c r="R107" i="26"/>
  <c r="R105" i="26"/>
  <c r="R103" i="26"/>
  <c r="R101" i="26"/>
  <c r="R99" i="26"/>
  <c r="R97" i="26"/>
  <c r="R95" i="26"/>
  <c r="R93" i="26"/>
  <c r="R91" i="26"/>
  <c r="R89" i="26"/>
  <c r="R87" i="26"/>
  <c r="R85" i="26"/>
  <c r="R83" i="26"/>
  <c r="R81" i="26"/>
  <c r="R79" i="26"/>
  <c r="R77" i="26"/>
  <c r="R75" i="26"/>
  <c r="R73" i="26"/>
  <c r="R71" i="26"/>
  <c r="R69" i="26"/>
  <c r="R67" i="26"/>
  <c r="R65" i="26"/>
  <c r="R63" i="26"/>
  <c r="R61" i="26"/>
  <c r="R59" i="26"/>
  <c r="R57" i="26"/>
  <c r="R55" i="26"/>
  <c r="R53" i="26"/>
  <c r="R51" i="26"/>
  <c r="R49" i="26"/>
  <c r="R47" i="26"/>
  <c r="R45" i="26"/>
  <c r="R43" i="26"/>
  <c r="R41" i="26"/>
  <c r="R39" i="26"/>
  <c r="R37" i="26"/>
  <c r="R35" i="26"/>
  <c r="R33" i="26"/>
  <c r="R31" i="26"/>
  <c r="R29" i="26"/>
  <c r="R27" i="26"/>
  <c r="R25" i="26"/>
  <c r="R23" i="26"/>
  <c r="R21" i="26"/>
  <c r="R19" i="26"/>
  <c r="R17" i="26"/>
  <c r="R15" i="26"/>
  <c r="R13" i="26"/>
  <c r="R11" i="26"/>
  <c r="R9" i="26"/>
  <c r="R7" i="26"/>
  <c r="R5" i="26"/>
  <c r="R3" i="26"/>
  <c r="Q125" i="26"/>
  <c r="Q123" i="26"/>
  <c r="Q121" i="26"/>
  <c r="Q119" i="26"/>
  <c r="Q117" i="26"/>
  <c r="Q115" i="26"/>
  <c r="Q113" i="26"/>
  <c r="Q111" i="26"/>
  <c r="Q109" i="26"/>
  <c r="Q107" i="26"/>
  <c r="Q105" i="26"/>
  <c r="Q103" i="26"/>
  <c r="Q101" i="26"/>
  <c r="Q99" i="26"/>
  <c r="Q97" i="26"/>
  <c r="Q95" i="26"/>
  <c r="Q93" i="26"/>
  <c r="Q91" i="26"/>
  <c r="Q89" i="26"/>
  <c r="Q87" i="26"/>
  <c r="Q85" i="26"/>
  <c r="Q83" i="26"/>
  <c r="Q81" i="26"/>
  <c r="Q79" i="26"/>
  <c r="Q77" i="26"/>
  <c r="Q75" i="26"/>
  <c r="Q73" i="26"/>
  <c r="Q71" i="26"/>
  <c r="Q69" i="26"/>
  <c r="Q67" i="26"/>
  <c r="Q65" i="26"/>
  <c r="Q63" i="26"/>
  <c r="Q61" i="26"/>
  <c r="Q59" i="26"/>
  <c r="Q57" i="26"/>
  <c r="Q55" i="26"/>
  <c r="Q53" i="26"/>
  <c r="Q51" i="26"/>
  <c r="Q49" i="26"/>
  <c r="Q47" i="26"/>
  <c r="Q45" i="26"/>
  <c r="Q43" i="26"/>
  <c r="Q41" i="26"/>
  <c r="Q39" i="26"/>
  <c r="Q37" i="26"/>
  <c r="Q35" i="26"/>
  <c r="Q33" i="26"/>
  <c r="Q31" i="26"/>
  <c r="Q29" i="26"/>
  <c r="Q27" i="26"/>
  <c r="Q25" i="26"/>
  <c r="Q23" i="26"/>
  <c r="Q21" i="26"/>
  <c r="Q19" i="26"/>
  <c r="Q17" i="26"/>
  <c r="Q15" i="26"/>
  <c r="Q13" i="26"/>
  <c r="Q11" i="26"/>
  <c r="Q9" i="26"/>
  <c r="Q7" i="26"/>
  <c r="Q5" i="26"/>
  <c r="Q3" i="26"/>
  <c r="O125" i="26"/>
  <c r="O123" i="26"/>
  <c r="O121" i="26"/>
  <c r="O119" i="26"/>
  <c r="O117" i="26"/>
  <c r="O115" i="26"/>
  <c r="O113" i="26"/>
  <c r="O111" i="26"/>
  <c r="O109" i="26"/>
  <c r="O107" i="26"/>
  <c r="O105" i="26"/>
  <c r="O103" i="26"/>
  <c r="O101" i="26"/>
  <c r="O99" i="26"/>
  <c r="O97" i="26"/>
  <c r="O95" i="26"/>
  <c r="O93" i="26"/>
  <c r="O91" i="26"/>
  <c r="O89" i="26"/>
  <c r="O87" i="26"/>
  <c r="O85" i="26"/>
  <c r="O83" i="26"/>
  <c r="O81" i="26"/>
  <c r="O79" i="26"/>
  <c r="O77" i="26"/>
  <c r="O75" i="26"/>
  <c r="O73" i="26"/>
  <c r="O71" i="26"/>
  <c r="O69" i="26"/>
  <c r="O67" i="26"/>
  <c r="O65" i="26"/>
  <c r="O63" i="26"/>
  <c r="O61" i="26"/>
  <c r="O59" i="26"/>
  <c r="O57" i="26"/>
  <c r="O55" i="26"/>
  <c r="O53" i="26"/>
  <c r="O51" i="26"/>
  <c r="O49" i="26"/>
  <c r="O47" i="26"/>
  <c r="O45" i="26"/>
  <c r="O43" i="26"/>
  <c r="O41" i="26"/>
  <c r="O39" i="26"/>
  <c r="O37" i="26"/>
  <c r="O35" i="26"/>
  <c r="O33" i="26"/>
  <c r="O31" i="26"/>
  <c r="O29" i="26"/>
  <c r="O27" i="26"/>
  <c r="O25" i="26"/>
  <c r="O23" i="26"/>
  <c r="O21" i="26"/>
  <c r="O19" i="26"/>
  <c r="O17" i="26"/>
  <c r="O15" i="26"/>
  <c r="O13" i="26"/>
  <c r="O11" i="26"/>
  <c r="O9" i="26"/>
  <c r="O7" i="26"/>
  <c r="O5" i="26"/>
  <c r="F3" i="26"/>
  <c r="K6" i="26"/>
  <c r="K5" i="26"/>
  <c r="K125" i="26"/>
  <c r="K123" i="26"/>
  <c r="K121" i="26"/>
  <c r="K119" i="26"/>
  <c r="K117" i="26"/>
  <c r="K116" i="26"/>
  <c r="K115" i="26"/>
  <c r="K113" i="26"/>
  <c r="K111" i="26"/>
  <c r="K109" i="26"/>
  <c r="K107" i="26"/>
  <c r="K105" i="26"/>
  <c r="K103" i="26"/>
  <c r="K101" i="26"/>
  <c r="K99" i="26"/>
  <c r="K97" i="26"/>
  <c r="K95" i="26"/>
  <c r="K93" i="26"/>
  <c r="K91" i="26"/>
  <c r="K89" i="26"/>
  <c r="K87" i="26"/>
  <c r="K85" i="26"/>
  <c r="K83" i="26"/>
  <c r="K81" i="26"/>
  <c r="K79" i="26"/>
  <c r="K77" i="26"/>
  <c r="K75" i="26"/>
  <c r="K73" i="26"/>
  <c r="K71" i="26"/>
  <c r="K69" i="26"/>
  <c r="K67" i="26"/>
  <c r="K65" i="26"/>
  <c r="K63" i="26"/>
  <c r="K61" i="26"/>
  <c r="K59" i="26"/>
  <c r="K57" i="26"/>
  <c r="K55" i="26"/>
  <c r="K53" i="26"/>
  <c r="K51" i="26"/>
  <c r="K49" i="26"/>
  <c r="K47" i="26"/>
  <c r="K45" i="26"/>
  <c r="K43" i="26"/>
  <c r="K41" i="26"/>
  <c r="K39" i="26"/>
  <c r="K37" i="26"/>
  <c r="K35" i="26"/>
  <c r="K33" i="26"/>
  <c r="K31" i="26"/>
  <c r="K29" i="26"/>
  <c r="K27" i="26"/>
  <c r="K25" i="26"/>
  <c r="K23" i="26"/>
  <c r="K21" i="26"/>
  <c r="K19" i="26"/>
  <c r="K17" i="26"/>
  <c r="K16" i="26"/>
  <c r="K15" i="26"/>
  <c r="K13" i="26"/>
  <c r="K11" i="26"/>
  <c r="K9" i="26"/>
  <c r="K7" i="26"/>
  <c r="K3" i="26"/>
  <c r="K126" i="26"/>
  <c r="K124" i="26"/>
  <c r="K122" i="26"/>
  <c r="K120" i="26"/>
  <c r="K118" i="26"/>
  <c r="K114" i="26"/>
  <c r="K112" i="26"/>
  <c r="K110" i="26"/>
  <c r="K108" i="26"/>
  <c r="K106" i="26"/>
  <c r="K104" i="26"/>
  <c r="K102" i="26"/>
  <c r="K100" i="26"/>
  <c r="K98" i="26"/>
  <c r="K96" i="26"/>
  <c r="K94" i="26"/>
  <c r="K92" i="26"/>
  <c r="K90" i="26"/>
  <c r="K88" i="26"/>
  <c r="K86" i="26"/>
  <c r="K84" i="26"/>
  <c r="K82" i="26"/>
  <c r="K80" i="26"/>
  <c r="K78" i="26"/>
  <c r="K76" i="26"/>
  <c r="K74" i="26"/>
  <c r="K72" i="26"/>
  <c r="K70" i="26"/>
  <c r="K68" i="26"/>
  <c r="K66" i="26"/>
  <c r="K64" i="26"/>
  <c r="K62" i="26"/>
  <c r="K60" i="26"/>
  <c r="K58" i="26"/>
  <c r="K56" i="26"/>
  <c r="K54" i="26"/>
  <c r="K52" i="26"/>
  <c r="K50" i="26"/>
  <c r="K48" i="26"/>
  <c r="K46" i="26"/>
  <c r="K44" i="26"/>
  <c r="K42" i="26"/>
  <c r="K40" i="26"/>
  <c r="K38" i="26"/>
  <c r="K36" i="26"/>
  <c r="K34" i="26"/>
  <c r="K32" i="26"/>
  <c r="K30" i="26"/>
  <c r="K28" i="26"/>
  <c r="K26" i="26"/>
  <c r="K24" i="26"/>
  <c r="K22" i="26"/>
  <c r="K20" i="26"/>
  <c r="K18" i="26"/>
  <c r="K14" i="26"/>
  <c r="K12" i="26"/>
  <c r="K10" i="26"/>
  <c r="K8" i="26"/>
  <c r="K4" i="26"/>
  <c r="J13" i="26"/>
  <c r="N13" i="26" s="1"/>
  <c r="J113" i="26"/>
  <c r="N113" i="26" s="1"/>
  <c r="J111" i="26"/>
  <c r="N111" i="26" s="1"/>
  <c r="J125" i="26"/>
  <c r="N125" i="26" s="1"/>
  <c r="J123" i="26"/>
  <c r="N123" i="26" s="1"/>
  <c r="J121" i="26"/>
  <c r="N121" i="26" s="1"/>
  <c r="J119" i="26"/>
  <c r="N119" i="26" s="1"/>
  <c r="J117" i="26"/>
  <c r="N117" i="26" s="1"/>
  <c r="J115" i="26"/>
  <c r="N115" i="26" s="1"/>
  <c r="J109" i="26"/>
  <c r="N109" i="26" s="1"/>
  <c r="J107" i="26"/>
  <c r="N107" i="26" s="1"/>
  <c r="J105" i="26"/>
  <c r="N105" i="26" s="1"/>
  <c r="J103" i="26"/>
  <c r="N103" i="26" s="1"/>
  <c r="J101" i="26"/>
  <c r="N101" i="26" s="1"/>
  <c r="J99" i="26"/>
  <c r="N99" i="26" s="1"/>
  <c r="J97" i="26"/>
  <c r="N97" i="26" s="1"/>
  <c r="J95" i="26"/>
  <c r="N95" i="26" s="1"/>
  <c r="J93" i="26"/>
  <c r="N93" i="26" s="1"/>
  <c r="J91" i="26"/>
  <c r="N91" i="26" s="1"/>
  <c r="J89" i="26"/>
  <c r="N89" i="26" s="1"/>
  <c r="J87" i="26"/>
  <c r="N87" i="26" s="1"/>
  <c r="J85" i="26"/>
  <c r="N85" i="26" s="1"/>
  <c r="J83" i="26"/>
  <c r="N83" i="26" s="1"/>
  <c r="J81" i="26"/>
  <c r="N81" i="26" s="1"/>
  <c r="J79" i="26"/>
  <c r="N79" i="26" s="1"/>
  <c r="J77" i="26"/>
  <c r="N77" i="26" s="1"/>
  <c r="J75" i="26"/>
  <c r="N75" i="26" s="1"/>
  <c r="J73" i="26"/>
  <c r="N73" i="26" s="1"/>
  <c r="J71" i="26"/>
  <c r="N71" i="26" s="1"/>
  <c r="J69" i="26"/>
  <c r="N69" i="26" s="1"/>
  <c r="J67" i="26"/>
  <c r="N67" i="26" s="1"/>
  <c r="J65" i="26"/>
  <c r="N65" i="26" s="1"/>
  <c r="J63" i="26"/>
  <c r="N63" i="26" s="1"/>
  <c r="J61" i="26"/>
  <c r="N61" i="26" s="1"/>
  <c r="J59" i="26"/>
  <c r="N59" i="26" s="1"/>
  <c r="J57" i="26"/>
  <c r="N57" i="26" s="1"/>
  <c r="J55" i="26"/>
  <c r="N55" i="26" s="1"/>
  <c r="J53" i="26"/>
  <c r="N53" i="26" s="1"/>
  <c r="J51" i="26"/>
  <c r="N51" i="26" s="1"/>
  <c r="J49" i="26"/>
  <c r="N49" i="26" s="1"/>
  <c r="J47" i="26"/>
  <c r="N47" i="26" s="1"/>
  <c r="J45" i="26"/>
  <c r="N45" i="26" s="1"/>
  <c r="J43" i="26"/>
  <c r="N43" i="26" s="1"/>
  <c r="J41" i="26"/>
  <c r="N41" i="26" s="1"/>
  <c r="J29" i="26"/>
  <c r="N29" i="26" s="1"/>
  <c r="J27" i="26"/>
  <c r="N27" i="26" s="1"/>
  <c r="J25" i="26"/>
  <c r="N25" i="26" s="1"/>
  <c r="J23" i="26"/>
  <c r="N23" i="26" s="1"/>
  <c r="J21" i="26"/>
  <c r="N21" i="26" s="1"/>
  <c r="J19" i="26"/>
  <c r="N19" i="26" s="1"/>
  <c r="J17" i="26"/>
  <c r="N17" i="26" s="1"/>
  <c r="J15" i="26"/>
  <c r="N15" i="26" s="1"/>
  <c r="J11" i="26"/>
  <c r="N11" i="26" s="1"/>
  <c r="J9" i="26"/>
  <c r="N9" i="26" s="1"/>
  <c r="J7" i="26"/>
  <c r="N7" i="26" s="1"/>
  <c r="J5" i="26"/>
  <c r="N5" i="26" s="1"/>
  <c r="J39" i="26"/>
  <c r="N39" i="26" s="1"/>
  <c r="J37" i="26"/>
  <c r="N37" i="26" s="1"/>
  <c r="J35" i="26"/>
  <c r="N35" i="26" s="1"/>
  <c r="J33" i="26"/>
  <c r="N33" i="26" s="1"/>
  <c r="J31" i="26"/>
  <c r="N31" i="26" s="1"/>
  <c r="J3" i="26"/>
  <c r="N3" i="26" s="1"/>
  <c r="C125" i="26"/>
  <c r="M125" i="26" s="1"/>
  <c r="C123" i="26"/>
  <c r="M123" i="26" s="1"/>
  <c r="C121" i="26"/>
  <c r="M121" i="26" s="1"/>
  <c r="C119" i="26"/>
  <c r="M119" i="26" s="1"/>
  <c r="C117" i="26"/>
  <c r="M117" i="26" s="1"/>
  <c r="C115" i="26"/>
  <c r="M115" i="26" s="1"/>
  <c r="C113" i="26"/>
  <c r="M113" i="26" s="1"/>
  <c r="C111" i="26"/>
  <c r="M111" i="26" s="1"/>
  <c r="C109" i="26"/>
  <c r="M109" i="26" s="1"/>
  <c r="C107" i="26"/>
  <c r="M107" i="26" s="1"/>
  <c r="C105" i="26"/>
  <c r="M105" i="26" s="1"/>
  <c r="C103" i="26"/>
  <c r="M103" i="26" s="1"/>
  <c r="C101" i="26"/>
  <c r="M101" i="26" s="1"/>
  <c r="C99" i="26"/>
  <c r="M99" i="26" s="1"/>
  <c r="C97" i="26"/>
  <c r="M97" i="26" s="1"/>
  <c r="C95" i="26"/>
  <c r="M95" i="26" s="1"/>
  <c r="C93" i="26"/>
  <c r="M93" i="26" s="1"/>
  <c r="C91" i="26"/>
  <c r="M91" i="26" s="1"/>
  <c r="C89" i="26"/>
  <c r="M89" i="26" s="1"/>
  <c r="C87" i="26"/>
  <c r="M87" i="26" s="1"/>
  <c r="C85" i="26"/>
  <c r="M85" i="26" s="1"/>
  <c r="C83" i="26"/>
  <c r="C81" i="26"/>
  <c r="C79" i="26"/>
  <c r="C77" i="26"/>
  <c r="C75" i="26"/>
  <c r="C73" i="26"/>
  <c r="C71" i="26"/>
  <c r="C69" i="26"/>
  <c r="C67" i="26"/>
  <c r="C65" i="26"/>
  <c r="C63" i="26"/>
  <c r="C61" i="26"/>
  <c r="C59" i="26"/>
  <c r="C57" i="26"/>
  <c r="C55" i="26"/>
  <c r="C53" i="26"/>
  <c r="C51" i="26"/>
  <c r="C49" i="26"/>
  <c r="C47" i="26"/>
  <c r="C45" i="26"/>
  <c r="C43" i="26"/>
  <c r="C41" i="26"/>
  <c r="C39" i="26"/>
  <c r="C37" i="26"/>
  <c r="C35" i="26"/>
  <c r="C33" i="26"/>
  <c r="C31" i="26"/>
  <c r="C29" i="26"/>
  <c r="C27" i="26"/>
  <c r="C25" i="26"/>
  <c r="C23" i="26"/>
  <c r="C21" i="26"/>
  <c r="C19" i="26"/>
  <c r="C17" i="26"/>
  <c r="C15" i="26"/>
  <c r="C13" i="26"/>
  <c r="C11" i="26"/>
  <c r="C9" i="26"/>
  <c r="C7" i="26"/>
  <c r="C5" i="26"/>
  <c r="C3" i="26"/>
  <c r="B125" i="26"/>
  <c r="B123" i="26"/>
  <c r="B121" i="26"/>
  <c r="S121" i="26" s="1"/>
  <c r="B119" i="26"/>
  <c r="S119" i="26" s="1"/>
  <c r="B117" i="26"/>
  <c r="S117" i="26" s="1"/>
  <c r="B115" i="26"/>
  <c r="S115" i="26" s="1"/>
  <c r="B113" i="26"/>
  <c r="S113" i="26" s="1"/>
  <c r="B111" i="26"/>
  <c r="B109" i="26"/>
  <c r="B107" i="26"/>
  <c r="B105" i="26"/>
  <c r="S105" i="26" s="1"/>
  <c r="B103" i="26"/>
  <c r="S103" i="26" s="1"/>
  <c r="B101" i="26"/>
  <c r="S101" i="26" s="1"/>
  <c r="B99" i="26"/>
  <c r="S99" i="26" s="1"/>
  <c r="B97" i="26"/>
  <c r="S97" i="26" s="1"/>
  <c r="B95" i="26"/>
  <c r="B93" i="26"/>
  <c r="B91" i="26"/>
  <c r="B89" i="26"/>
  <c r="S89" i="26" s="1"/>
  <c r="B87" i="26"/>
  <c r="S87" i="26" s="1"/>
  <c r="B85" i="26"/>
  <c r="S85" i="26" s="1"/>
  <c r="B83" i="26"/>
  <c r="B81" i="26"/>
  <c r="B79" i="26"/>
  <c r="B77" i="26"/>
  <c r="B75" i="26"/>
  <c r="B73" i="26"/>
  <c r="B71" i="26"/>
  <c r="B69" i="26"/>
  <c r="B67" i="26"/>
  <c r="B65" i="26"/>
  <c r="B63" i="26"/>
  <c r="B61" i="26"/>
  <c r="B59" i="26"/>
  <c r="B57" i="26"/>
  <c r="B55" i="26"/>
  <c r="B53" i="26"/>
  <c r="B51" i="26"/>
  <c r="B49" i="26"/>
  <c r="B47" i="26"/>
  <c r="B45" i="26"/>
  <c r="B43" i="26"/>
  <c r="B41" i="26"/>
  <c r="B39" i="26"/>
  <c r="B37" i="26"/>
  <c r="B35" i="26"/>
  <c r="B33" i="26"/>
  <c r="B31" i="26"/>
  <c r="B29" i="26"/>
  <c r="B27" i="26"/>
  <c r="B25" i="26"/>
  <c r="B23" i="26"/>
  <c r="B21" i="26"/>
  <c r="B19" i="26"/>
  <c r="B17" i="26"/>
  <c r="B15" i="26"/>
  <c r="B13" i="26"/>
  <c r="B11" i="26"/>
  <c r="B9" i="26"/>
  <c r="B7" i="26"/>
  <c r="B5" i="26"/>
  <c r="B3" i="26"/>
  <c r="M11" i="26" l="1"/>
  <c r="M37" i="26"/>
  <c r="M33" i="26"/>
  <c r="M27" i="26"/>
  <c r="M43" i="26"/>
  <c r="M59" i="26"/>
  <c r="M75" i="26"/>
  <c r="M45" i="26"/>
  <c r="M61" i="26"/>
  <c r="M77" i="26"/>
  <c r="M19" i="26"/>
  <c r="M29" i="26"/>
  <c r="M15" i="26"/>
  <c r="M31" i="26"/>
  <c r="M51" i="26"/>
  <c r="M83" i="26"/>
  <c r="M67" i="26"/>
  <c r="M55" i="26"/>
  <c r="M71" i="26"/>
  <c r="M25" i="26"/>
  <c r="M41" i="26"/>
  <c r="M57" i="26"/>
  <c r="M73" i="26"/>
  <c r="M79" i="26"/>
  <c r="M63" i="26"/>
  <c r="M13" i="26"/>
  <c r="M47" i="26"/>
  <c r="M7" i="26"/>
  <c r="M17" i="26"/>
  <c r="M3" i="26"/>
  <c r="M35" i="26"/>
  <c r="M69" i="26"/>
  <c r="M53" i="26"/>
  <c r="M9" i="26"/>
  <c r="M49" i="26"/>
  <c r="M65" i="26"/>
  <c r="M81" i="26"/>
  <c r="M5" i="26"/>
  <c r="M21" i="26"/>
  <c r="M23" i="26"/>
  <c r="M39" i="26"/>
  <c r="W19" i="26"/>
  <c r="AF19" i="26"/>
  <c r="Y19" i="26"/>
  <c r="X19" i="26"/>
  <c r="Y69" i="26"/>
  <c r="X69" i="26"/>
  <c r="AF69" i="26"/>
  <c r="W69" i="26"/>
  <c r="Y55" i="26"/>
  <c r="X55" i="26"/>
  <c r="W55" i="26"/>
  <c r="AF55" i="26"/>
  <c r="AF27" i="26"/>
  <c r="Y27" i="26"/>
  <c r="X27" i="26"/>
  <c r="W27" i="26"/>
  <c r="AF59" i="26"/>
  <c r="Y59" i="26"/>
  <c r="X59" i="26"/>
  <c r="W59" i="26"/>
  <c r="AF91" i="26"/>
  <c r="Y91" i="26"/>
  <c r="X91" i="26"/>
  <c r="W91" i="26"/>
  <c r="AF107" i="26"/>
  <c r="Y107" i="26"/>
  <c r="X107" i="26"/>
  <c r="W107" i="26"/>
  <c r="AF123" i="26"/>
  <c r="Y123" i="26"/>
  <c r="X123" i="26"/>
  <c r="W123" i="26"/>
  <c r="T85" i="26"/>
  <c r="T101" i="26"/>
  <c r="T117" i="26"/>
  <c r="AF63" i="26"/>
  <c r="Y63" i="26"/>
  <c r="X63" i="26"/>
  <c r="W63" i="26"/>
  <c r="X53" i="26"/>
  <c r="Y53" i="26"/>
  <c r="AF53" i="26"/>
  <c r="W53" i="26"/>
  <c r="Y39" i="26"/>
  <c r="W39" i="26"/>
  <c r="AF39" i="26"/>
  <c r="X39" i="26"/>
  <c r="AF11" i="26"/>
  <c r="Y11" i="26"/>
  <c r="X11" i="26"/>
  <c r="W11" i="26"/>
  <c r="AF43" i="26"/>
  <c r="Y43" i="26"/>
  <c r="X43" i="26"/>
  <c r="W43" i="26"/>
  <c r="AF75" i="26"/>
  <c r="Y75" i="26"/>
  <c r="X75" i="26"/>
  <c r="W75" i="26"/>
  <c r="AF13" i="26"/>
  <c r="X13" i="26"/>
  <c r="Y13" i="26"/>
  <c r="W13" i="26"/>
  <c r="AF29" i="26"/>
  <c r="X29" i="26"/>
  <c r="Y29" i="26"/>
  <c r="W29" i="26"/>
  <c r="AF45" i="26"/>
  <c r="X45" i="26"/>
  <c r="W45" i="26"/>
  <c r="Y45" i="26"/>
  <c r="AF61" i="26"/>
  <c r="X61" i="26"/>
  <c r="W61" i="26"/>
  <c r="Y61" i="26"/>
  <c r="AF77" i="26"/>
  <c r="X77" i="26"/>
  <c r="W77" i="26"/>
  <c r="Y77" i="26"/>
  <c r="AF93" i="26"/>
  <c r="X93" i="26"/>
  <c r="W93" i="26"/>
  <c r="Y93" i="26"/>
  <c r="AF109" i="26"/>
  <c r="X109" i="26"/>
  <c r="W109" i="26"/>
  <c r="Y109" i="26"/>
  <c r="AF125" i="26"/>
  <c r="X125" i="26"/>
  <c r="W125" i="26"/>
  <c r="Y125" i="26"/>
  <c r="T87" i="26"/>
  <c r="T103" i="26"/>
  <c r="T119" i="26"/>
  <c r="AF95" i="26"/>
  <c r="Y95" i="26"/>
  <c r="X95" i="26"/>
  <c r="W95" i="26"/>
  <c r="AF111" i="26"/>
  <c r="Y111" i="26"/>
  <c r="X111" i="26"/>
  <c r="W111" i="26"/>
  <c r="T89" i="26"/>
  <c r="T105" i="26"/>
  <c r="T121" i="26"/>
  <c r="D79" i="26"/>
  <c r="AF79" i="26"/>
  <c r="Y79" i="26"/>
  <c r="X79" i="26"/>
  <c r="W79" i="26"/>
  <c r="X17" i="26"/>
  <c r="W17" i="26"/>
  <c r="AF17" i="26"/>
  <c r="Y17" i="26"/>
  <c r="X33" i="26"/>
  <c r="W33" i="26"/>
  <c r="AF33" i="26"/>
  <c r="Y33" i="26"/>
  <c r="Y49" i="26"/>
  <c r="X49" i="26"/>
  <c r="W49" i="26"/>
  <c r="AF49" i="26"/>
  <c r="Y65" i="26"/>
  <c r="X65" i="26"/>
  <c r="W65" i="26"/>
  <c r="AF65" i="26"/>
  <c r="Y81" i="26"/>
  <c r="X81" i="26"/>
  <c r="W81" i="26"/>
  <c r="AF81" i="26"/>
  <c r="Y97" i="26"/>
  <c r="X97" i="26"/>
  <c r="W97" i="26"/>
  <c r="AF97" i="26"/>
  <c r="Y113" i="26"/>
  <c r="X113" i="26"/>
  <c r="W113" i="26"/>
  <c r="AF113" i="26"/>
  <c r="T91" i="26"/>
  <c r="T107" i="26"/>
  <c r="T123" i="26"/>
  <c r="AF31" i="26"/>
  <c r="Y31" i="26"/>
  <c r="X31" i="26"/>
  <c r="W31" i="26"/>
  <c r="W35" i="26"/>
  <c r="AF35" i="26"/>
  <c r="Y35" i="26"/>
  <c r="X35" i="26"/>
  <c r="W51" i="26"/>
  <c r="AF51" i="26"/>
  <c r="Y51" i="26"/>
  <c r="X51" i="26"/>
  <c r="W67" i="26"/>
  <c r="AF67" i="26"/>
  <c r="X67" i="26"/>
  <c r="Y67" i="26"/>
  <c r="W83" i="26"/>
  <c r="AF83" i="26"/>
  <c r="Y83" i="26"/>
  <c r="X83" i="26"/>
  <c r="W99" i="26"/>
  <c r="AF99" i="26"/>
  <c r="X99" i="26"/>
  <c r="Y99" i="26"/>
  <c r="W115" i="26"/>
  <c r="AF115" i="26"/>
  <c r="Y115" i="26"/>
  <c r="X115" i="26"/>
  <c r="T93" i="26"/>
  <c r="T109" i="26"/>
  <c r="T125" i="26"/>
  <c r="AF15" i="26"/>
  <c r="Y15" i="26"/>
  <c r="X15" i="26"/>
  <c r="W15" i="26"/>
  <c r="Y5" i="26"/>
  <c r="X5" i="26"/>
  <c r="AF5" i="26"/>
  <c r="W5" i="26"/>
  <c r="X85" i="26"/>
  <c r="Y85" i="26"/>
  <c r="AF85" i="26"/>
  <c r="W85" i="26"/>
  <c r="X101" i="26"/>
  <c r="Y101" i="26"/>
  <c r="AF101" i="26"/>
  <c r="W101" i="26"/>
  <c r="Y117" i="26"/>
  <c r="AF117" i="26"/>
  <c r="X117" i="26"/>
  <c r="W117" i="26"/>
  <c r="S91" i="26"/>
  <c r="S107" i="26"/>
  <c r="S123" i="26"/>
  <c r="T95" i="26"/>
  <c r="T111" i="26"/>
  <c r="AF47" i="26"/>
  <c r="Y47" i="26"/>
  <c r="X47" i="26"/>
  <c r="W47" i="26"/>
  <c r="Y21" i="26"/>
  <c r="X21" i="26"/>
  <c r="AF21" i="26"/>
  <c r="W21" i="26"/>
  <c r="Y23" i="26"/>
  <c r="W23" i="26"/>
  <c r="AF23" i="26"/>
  <c r="X23" i="26"/>
  <c r="Y87" i="26"/>
  <c r="X87" i="26"/>
  <c r="W87" i="26"/>
  <c r="AF87" i="26"/>
  <c r="Y103" i="26"/>
  <c r="X103" i="26"/>
  <c r="W103" i="26"/>
  <c r="AF103" i="26"/>
  <c r="S93" i="26"/>
  <c r="S109" i="26"/>
  <c r="S125" i="26"/>
  <c r="T97" i="26"/>
  <c r="T113" i="26"/>
  <c r="W3" i="26"/>
  <c r="X3" i="26"/>
  <c r="Y3" i="26"/>
  <c r="Y37" i="26"/>
  <c r="X37" i="26"/>
  <c r="AF37" i="26"/>
  <c r="W37" i="26"/>
  <c r="Y7" i="26"/>
  <c r="W7" i="26"/>
  <c r="AF7" i="26"/>
  <c r="X7" i="26"/>
  <c r="Y71" i="26"/>
  <c r="X71" i="26"/>
  <c r="W71" i="26"/>
  <c r="AF71" i="26"/>
  <c r="Y119" i="26"/>
  <c r="X119" i="26"/>
  <c r="W119" i="26"/>
  <c r="AF119" i="26"/>
  <c r="AF9" i="26"/>
  <c r="Y9" i="26"/>
  <c r="W9" i="26"/>
  <c r="X9" i="26"/>
  <c r="AF25" i="26"/>
  <c r="Y25" i="26"/>
  <c r="X25" i="26"/>
  <c r="W25" i="26"/>
  <c r="AF41" i="26"/>
  <c r="Y41" i="26"/>
  <c r="X41" i="26"/>
  <c r="W41" i="26"/>
  <c r="AF57" i="26"/>
  <c r="Y57" i="26"/>
  <c r="W57" i="26"/>
  <c r="X57" i="26"/>
  <c r="AF73" i="26"/>
  <c r="Y73" i="26"/>
  <c r="X73" i="26"/>
  <c r="W73" i="26"/>
  <c r="AF89" i="26"/>
  <c r="Y89" i="26"/>
  <c r="W89" i="26"/>
  <c r="X89" i="26"/>
  <c r="AF105" i="26"/>
  <c r="Y105" i="26"/>
  <c r="X105" i="26"/>
  <c r="W105" i="26"/>
  <c r="AF121" i="26"/>
  <c r="Y121" i="26"/>
  <c r="W121" i="26"/>
  <c r="X121" i="26"/>
  <c r="S95" i="26"/>
  <c r="S111" i="26"/>
  <c r="T99" i="26"/>
  <c r="T115" i="26"/>
  <c r="J6" i="45" l="1"/>
  <c r="M8" i="45"/>
  <c r="M12" i="45"/>
  <c r="K2" i="41" l="1"/>
  <c r="AY17" i="50" l="1"/>
  <c r="H17" i="50"/>
  <c r="AC26" i="50"/>
  <c r="U11" i="8"/>
  <c r="CE12" i="50"/>
  <c r="CE11" i="50"/>
  <c r="CE10" i="50"/>
  <c r="AW5" i="8"/>
  <c r="AR48" i="50"/>
  <c r="BA44" i="50"/>
  <c r="A62" i="50"/>
  <c r="AC28" i="50"/>
  <c r="AF10" i="50"/>
  <c r="AR7" i="50"/>
  <c r="AR5" i="50"/>
  <c r="AR3" i="50"/>
  <c r="AB46" i="8"/>
  <c r="A58" i="8"/>
  <c r="P61" i="8"/>
  <c r="T3" i="8"/>
  <c r="T2" i="8"/>
  <c r="AC125" i="26"/>
  <c r="AC123" i="26"/>
  <c r="AC121" i="26"/>
  <c r="AC119" i="26"/>
  <c r="AC117" i="26"/>
  <c r="AC115" i="26"/>
  <c r="AC113" i="26"/>
  <c r="AC111" i="26"/>
  <c r="AC109" i="26"/>
  <c r="AC107" i="26"/>
  <c r="AC105" i="26"/>
  <c r="AC103" i="26"/>
  <c r="AC101" i="26"/>
  <c r="AC99" i="26"/>
  <c r="AC97" i="26"/>
  <c r="AC95" i="26"/>
  <c r="AC93" i="26"/>
  <c r="AC91" i="26"/>
  <c r="AC89" i="26"/>
  <c r="AC87" i="26"/>
  <c r="AC85" i="26"/>
  <c r="AK27" i="8"/>
  <c r="AC11" i="26" l="1"/>
  <c r="AC27" i="26"/>
  <c r="AC43" i="26"/>
  <c r="AC59" i="26"/>
  <c r="AC75" i="26"/>
  <c r="AC13" i="26"/>
  <c r="AC29" i="26"/>
  <c r="AC45" i="26"/>
  <c r="AC61" i="26"/>
  <c r="AC77" i="26"/>
  <c r="AC17" i="26"/>
  <c r="AC21" i="26"/>
  <c r="AC37" i="26"/>
  <c r="AC53" i="26"/>
  <c r="AC69" i="26"/>
  <c r="AC15" i="26"/>
  <c r="AC31" i="26"/>
  <c r="AC47" i="26"/>
  <c r="AC63" i="26"/>
  <c r="AC79" i="26"/>
  <c r="AC33" i="26"/>
  <c r="AC49" i="26"/>
  <c r="AC65" i="26"/>
  <c r="AC81" i="26"/>
  <c r="AA7" i="26"/>
  <c r="AJ7" i="26"/>
  <c r="AF8" i="26"/>
  <c r="AI7" i="26"/>
  <c r="AE8" i="26"/>
  <c r="AE7" i="26"/>
  <c r="D8" i="26"/>
  <c r="D7" i="26"/>
  <c r="AA8" i="26"/>
  <c r="AA23" i="26"/>
  <c r="AJ23" i="26"/>
  <c r="AF24" i="26"/>
  <c r="AI23" i="26"/>
  <c r="AE24" i="26"/>
  <c r="AE23" i="26"/>
  <c r="AA24" i="26"/>
  <c r="D24" i="26"/>
  <c r="D23" i="26"/>
  <c r="AA55" i="26"/>
  <c r="AJ55" i="26"/>
  <c r="AF56" i="26"/>
  <c r="AI55" i="26"/>
  <c r="AE56" i="26"/>
  <c r="AE55" i="26"/>
  <c r="AA56" i="26"/>
  <c r="D56" i="26"/>
  <c r="D55" i="26"/>
  <c r="AA87" i="26"/>
  <c r="AF88" i="26"/>
  <c r="AE88" i="26"/>
  <c r="AJ87" i="26"/>
  <c r="AI87" i="26"/>
  <c r="AE87" i="26"/>
  <c r="AA88" i="26"/>
  <c r="D88" i="26"/>
  <c r="D87" i="26"/>
  <c r="H87" i="26"/>
  <c r="AA119" i="26"/>
  <c r="AF120" i="26"/>
  <c r="AE120" i="26"/>
  <c r="AJ119" i="26"/>
  <c r="AI119" i="26"/>
  <c r="AE119" i="26"/>
  <c r="AA120" i="26"/>
  <c r="D120" i="26"/>
  <c r="H119" i="26"/>
  <c r="D119" i="26"/>
  <c r="AI9" i="26"/>
  <c r="AE9" i="26"/>
  <c r="AE10" i="26"/>
  <c r="AA9" i="26"/>
  <c r="D10" i="26"/>
  <c r="D9" i="26"/>
  <c r="AJ9" i="26"/>
  <c r="AF10" i="26"/>
  <c r="AA10" i="26"/>
  <c r="AI25" i="26"/>
  <c r="AE25" i="26"/>
  <c r="AF26" i="26"/>
  <c r="AE26" i="26"/>
  <c r="D26" i="26"/>
  <c r="D25" i="26"/>
  <c r="AJ25" i="26"/>
  <c r="AA25" i="26"/>
  <c r="AA26" i="26"/>
  <c r="AI41" i="26"/>
  <c r="AE41" i="26"/>
  <c r="AJ41" i="26"/>
  <c r="AA42" i="26"/>
  <c r="AE42" i="26"/>
  <c r="AA41" i="26"/>
  <c r="D42" i="26"/>
  <c r="D41" i="26"/>
  <c r="AF42" i="26"/>
  <c r="AI57" i="26"/>
  <c r="AE57" i="26"/>
  <c r="AF58" i="26"/>
  <c r="AE58" i="26"/>
  <c r="AJ57" i="26"/>
  <c r="AA58" i="26"/>
  <c r="D58" i="26"/>
  <c r="AA57" i="26"/>
  <c r="D57" i="26"/>
  <c r="AE73" i="26"/>
  <c r="AJ73" i="26"/>
  <c r="AI73" i="26"/>
  <c r="D74" i="26"/>
  <c r="D73" i="26"/>
  <c r="AE74" i="26"/>
  <c r="AF74" i="26"/>
  <c r="AA74" i="26"/>
  <c r="AA73" i="26"/>
  <c r="AE89" i="26"/>
  <c r="AJ89" i="26"/>
  <c r="AI89" i="26"/>
  <c r="AF90" i="26"/>
  <c r="AE90" i="26"/>
  <c r="D90" i="26"/>
  <c r="D89" i="26"/>
  <c r="AA89" i="26"/>
  <c r="H89" i="26"/>
  <c r="AA90" i="26"/>
  <c r="AE105" i="26"/>
  <c r="AJ105" i="26"/>
  <c r="AI105" i="26"/>
  <c r="AA106" i="26"/>
  <c r="AA105" i="26"/>
  <c r="AE106" i="26"/>
  <c r="D106" i="26"/>
  <c r="D105" i="26"/>
  <c r="AF106" i="26"/>
  <c r="H105" i="26"/>
  <c r="AE121" i="26"/>
  <c r="AJ121" i="26"/>
  <c r="AI121" i="26"/>
  <c r="AF122" i="26"/>
  <c r="AE122" i="26"/>
  <c r="AA122" i="26"/>
  <c r="D122" i="26"/>
  <c r="AA121" i="26"/>
  <c r="D121" i="26"/>
  <c r="H121" i="26"/>
  <c r="AA39" i="26"/>
  <c r="AJ39" i="26"/>
  <c r="AF40" i="26"/>
  <c r="AI39" i="26"/>
  <c r="AE40" i="26"/>
  <c r="AE39" i="26"/>
  <c r="AA40" i="26"/>
  <c r="D40" i="26"/>
  <c r="D39" i="26"/>
  <c r="AA71" i="26"/>
  <c r="AF72" i="26"/>
  <c r="AE72" i="26"/>
  <c r="AE71" i="26"/>
  <c r="D72" i="26"/>
  <c r="D71" i="26"/>
  <c r="AA72" i="26"/>
  <c r="AA103" i="26"/>
  <c r="AF104" i="26"/>
  <c r="AE104" i="26"/>
  <c r="AJ103" i="26"/>
  <c r="AI103" i="26"/>
  <c r="AE103" i="26"/>
  <c r="AA104" i="26"/>
  <c r="D104" i="26"/>
  <c r="H103" i="26"/>
  <c r="D103" i="26"/>
  <c r="AF12" i="26"/>
  <c r="AE12" i="26"/>
  <c r="AA12" i="26"/>
  <c r="AE11" i="26"/>
  <c r="AA11" i="26"/>
  <c r="D12" i="26"/>
  <c r="D11" i="26"/>
  <c r="AJ11" i="26"/>
  <c r="AI11" i="26"/>
  <c r="AF28" i="26"/>
  <c r="AE28" i="26"/>
  <c r="AA28" i="26"/>
  <c r="AE27" i="26"/>
  <c r="AA27" i="26"/>
  <c r="D28" i="26"/>
  <c r="D27" i="26"/>
  <c r="AI27" i="26"/>
  <c r="AJ27" i="26"/>
  <c r="AF44" i="26"/>
  <c r="AE44" i="26"/>
  <c r="AA44" i="26"/>
  <c r="AE43" i="26"/>
  <c r="AA43" i="26"/>
  <c r="D44" i="26"/>
  <c r="D43" i="26"/>
  <c r="AI43" i="26"/>
  <c r="AJ43" i="26"/>
  <c r="AF60" i="26"/>
  <c r="AE60" i="26"/>
  <c r="AA60" i="26"/>
  <c r="AE59" i="26"/>
  <c r="AA59" i="26"/>
  <c r="AJ59" i="26"/>
  <c r="D60" i="26"/>
  <c r="AI59" i="26"/>
  <c r="D59" i="26"/>
  <c r="AI75" i="26"/>
  <c r="AF76" i="26"/>
  <c r="AE76" i="26"/>
  <c r="AA76" i="26"/>
  <c r="AE75" i="26"/>
  <c r="AA75" i="26"/>
  <c r="D76" i="26"/>
  <c r="D75" i="26"/>
  <c r="AJ75" i="26"/>
  <c r="AI91" i="26"/>
  <c r="AF92" i="26"/>
  <c r="AE92" i="26"/>
  <c r="AA92" i="26"/>
  <c r="AE91" i="26"/>
  <c r="AA91" i="26"/>
  <c r="D92" i="26"/>
  <c r="D91" i="26"/>
  <c r="H91" i="26"/>
  <c r="AJ91" i="26"/>
  <c r="AI107" i="26"/>
  <c r="AF108" i="26"/>
  <c r="AE108" i="26"/>
  <c r="AA108" i="26"/>
  <c r="AE107" i="26"/>
  <c r="AA107" i="26"/>
  <c r="AJ107" i="26"/>
  <c r="D108" i="26"/>
  <c r="D107" i="26"/>
  <c r="H107" i="26"/>
  <c r="AI123" i="26"/>
  <c r="AF124" i="26"/>
  <c r="AE124" i="26"/>
  <c r="AA124" i="26"/>
  <c r="AE123" i="26"/>
  <c r="AA123" i="26"/>
  <c r="D124" i="26"/>
  <c r="D123" i="26"/>
  <c r="AJ123" i="26"/>
  <c r="H123" i="26"/>
  <c r="AE29" i="26"/>
  <c r="AA30" i="26"/>
  <c r="AA29" i="26"/>
  <c r="AJ29" i="26"/>
  <c r="AI29" i="26"/>
  <c r="AF30" i="26"/>
  <c r="D29" i="26"/>
  <c r="AE30" i="26"/>
  <c r="D30" i="26"/>
  <c r="AE77" i="26"/>
  <c r="AA78" i="26"/>
  <c r="AA77" i="26"/>
  <c r="AF78" i="26"/>
  <c r="AJ77" i="26"/>
  <c r="AE78" i="26"/>
  <c r="AI77" i="26"/>
  <c r="D78" i="26"/>
  <c r="D77" i="26"/>
  <c r="AE125" i="26"/>
  <c r="AA126" i="26"/>
  <c r="AA125" i="26"/>
  <c r="AJ125" i="26"/>
  <c r="AI125" i="26"/>
  <c r="AF126" i="26"/>
  <c r="H125" i="26"/>
  <c r="D126" i="26"/>
  <c r="AE126" i="26"/>
  <c r="D125" i="26"/>
  <c r="AA47" i="26"/>
  <c r="AJ47" i="26"/>
  <c r="AF48" i="26"/>
  <c r="AI47" i="26"/>
  <c r="AE48" i="26"/>
  <c r="AE47" i="26"/>
  <c r="H47" i="26"/>
  <c r="D48" i="26"/>
  <c r="D47" i="26"/>
  <c r="AA48" i="26"/>
  <c r="AA111" i="26"/>
  <c r="AF112" i="26"/>
  <c r="AE112" i="26"/>
  <c r="AJ111" i="26"/>
  <c r="AI111" i="26"/>
  <c r="AE111" i="26"/>
  <c r="H111" i="26"/>
  <c r="D112" i="26"/>
  <c r="D111" i="26"/>
  <c r="AA112" i="26"/>
  <c r="AI17" i="26"/>
  <c r="AE17" i="26"/>
  <c r="AJ17" i="26"/>
  <c r="AA18" i="26"/>
  <c r="AA17" i="26"/>
  <c r="D18" i="26"/>
  <c r="D17" i="26"/>
  <c r="AF18" i="26"/>
  <c r="AE18" i="26"/>
  <c r="AI33" i="26"/>
  <c r="AE33" i="26"/>
  <c r="AF34" i="26"/>
  <c r="D34" i="26"/>
  <c r="AJ33" i="26"/>
  <c r="AE34" i="26"/>
  <c r="AA34" i="26"/>
  <c r="D33" i="26"/>
  <c r="AA33" i="26"/>
  <c r="AI49" i="26"/>
  <c r="AE49" i="26"/>
  <c r="AJ49" i="26"/>
  <c r="AA50" i="26"/>
  <c r="D50" i="26"/>
  <c r="D49" i="26"/>
  <c r="AF50" i="26"/>
  <c r="AA49" i="26"/>
  <c r="AE50" i="26"/>
  <c r="AI65" i="26"/>
  <c r="AE65" i="26"/>
  <c r="AA65" i="26"/>
  <c r="AF66" i="26"/>
  <c r="D66" i="26"/>
  <c r="AE66" i="26"/>
  <c r="D65" i="26"/>
  <c r="AA66" i="26"/>
  <c r="AJ65" i="26"/>
  <c r="AE81" i="26"/>
  <c r="AJ81" i="26"/>
  <c r="AI81" i="26"/>
  <c r="AA82" i="26"/>
  <c r="AA81" i="26"/>
  <c r="D82" i="26"/>
  <c r="D81" i="26"/>
  <c r="AF82" i="26"/>
  <c r="AE82" i="26"/>
  <c r="AE97" i="26"/>
  <c r="AJ97" i="26"/>
  <c r="AI97" i="26"/>
  <c r="H97" i="26"/>
  <c r="AF98" i="26"/>
  <c r="D98" i="26"/>
  <c r="AE98" i="26"/>
  <c r="AA98" i="26"/>
  <c r="D97" i="26"/>
  <c r="AA97" i="26"/>
  <c r="AE113" i="26"/>
  <c r="AJ113" i="26"/>
  <c r="AI113" i="26"/>
  <c r="H113" i="26"/>
  <c r="D114" i="26"/>
  <c r="AA114" i="26"/>
  <c r="D113" i="26"/>
  <c r="AE114" i="26"/>
  <c r="AA113" i="26"/>
  <c r="AF114" i="26"/>
  <c r="AC19" i="26"/>
  <c r="AC35" i="26"/>
  <c r="AC51" i="26"/>
  <c r="AC67" i="26"/>
  <c r="AC83" i="26"/>
  <c r="AE45" i="26"/>
  <c r="AA46" i="26"/>
  <c r="AA45" i="26"/>
  <c r="AJ45" i="26"/>
  <c r="AI45" i="26"/>
  <c r="AF46" i="26"/>
  <c r="AE46" i="26"/>
  <c r="D46" i="26"/>
  <c r="D45" i="26"/>
  <c r="AE93" i="26"/>
  <c r="AA94" i="26"/>
  <c r="AA93" i="26"/>
  <c r="AF94" i="26"/>
  <c r="AI93" i="26"/>
  <c r="H93" i="26"/>
  <c r="AJ93" i="26"/>
  <c r="AE94" i="26"/>
  <c r="D93" i="26"/>
  <c r="D94" i="26"/>
  <c r="AA15" i="26"/>
  <c r="AJ15" i="26"/>
  <c r="AF16" i="26"/>
  <c r="AI15" i="26"/>
  <c r="AE16" i="26"/>
  <c r="AE15" i="26"/>
  <c r="AA16" i="26"/>
  <c r="D16" i="26"/>
  <c r="D15" i="26"/>
  <c r="AA63" i="26"/>
  <c r="AJ63" i="26"/>
  <c r="AF64" i="26"/>
  <c r="AI63" i="26"/>
  <c r="AE64" i="26"/>
  <c r="AE63" i="26"/>
  <c r="AA64" i="26"/>
  <c r="D64" i="26"/>
  <c r="D63" i="26"/>
  <c r="AA79" i="26"/>
  <c r="AF80" i="26"/>
  <c r="AE80" i="26"/>
  <c r="AJ79" i="26"/>
  <c r="AI79" i="26"/>
  <c r="AE79" i="26"/>
  <c r="AA80" i="26"/>
  <c r="D80" i="26"/>
  <c r="AF20" i="26"/>
  <c r="AE20" i="26"/>
  <c r="AA20" i="26"/>
  <c r="AE19" i="26"/>
  <c r="AA19" i="26"/>
  <c r="AI19" i="26"/>
  <c r="D20" i="26"/>
  <c r="D19" i="26"/>
  <c r="AJ19" i="26"/>
  <c r="AF36" i="26"/>
  <c r="AE36" i="26"/>
  <c r="AA36" i="26"/>
  <c r="AE35" i="26"/>
  <c r="AA35" i="26"/>
  <c r="D36" i="26"/>
  <c r="AJ35" i="26"/>
  <c r="D35" i="26"/>
  <c r="AI35" i="26"/>
  <c r="AF52" i="26"/>
  <c r="AE52" i="26"/>
  <c r="AA52" i="26"/>
  <c r="AE51" i="26"/>
  <c r="AA51" i="26"/>
  <c r="D52" i="26"/>
  <c r="D51" i="26"/>
  <c r="AJ51" i="26"/>
  <c r="AI51" i="26"/>
  <c r="AF68" i="26"/>
  <c r="AE68" i="26"/>
  <c r="AA68" i="26"/>
  <c r="AE67" i="26"/>
  <c r="AA67" i="26"/>
  <c r="D68" i="26"/>
  <c r="D67" i="26"/>
  <c r="AJ67" i="26"/>
  <c r="AI67" i="26"/>
  <c r="AI83" i="26"/>
  <c r="AF84" i="26"/>
  <c r="AE84" i="26"/>
  <c r="AA84" i="26"/>
  <c r="AE83" i="26"/>
  <c r="AA83" i="26"/>
  <c r="D84" i="26"/>
  <c r="AJ83" i="26"/>
  <c r="D83" i="26"/>
  <c r="AI99" i="26"/>
  <c r="AF100" i="26"/>
  <c r="AE100" i="26"/>
  <c r="AA100" i="26"/>
  <c r="AE99" i="26"/>
  <c r="AA99" i="26"/>
  <c r="H99" i="26"/>
  <c r="D100" i="26"/>
  <c r="D99" i="26"/>
  <c r="AJ99" i="26"/>
  <c r="AI115" i="26"/>
  <c r="AF116" i="26"/>
  <c r="AE116" i="26"/>
  <c r="AA116" i="26"/>
  <c r="AE115" i="26"/>
  <c r="AA115" i="26"/>
  <c r="H115" i="26"/>
  <c r="D116" i="26"/>
  <c r="D115" i="26"/>
  <c r="AJ115" i="26"/>
  <c r="AE13" i="26"/>
  <c r="AA14" i="26"/>
  <c r="AA13" i="26"/>
  <c r="AJ13" i="26"/>
  <c r="AI13" i="26"/>
  <c r="AF14" i="26"/>
  <c r="AE14" i="26"/>
  <c r="D14" i="26"/>
  <c r="D13" i="26"/>
  <c r="AE61" i="26"/>
  <c r="AA62" i="26"/>
  <c r="AA61" i="26"/>
  <c r="AJ61" i="26"/>
  <c r="AI61" i="26"/>
  <c r="AF62" i="26"/>
  <c r="D62" i="26"/>
  <c r="AE62" i="26"/>
  <c r="D61" i="26"/>
  <c r="AE109" i="26"/>
  <c r="AA110" i="26"/>
  <c r="AA109" i="26"/>
  <c r="AF110" i="26"/>
  <c r="AE110" i="26"/>
  <c r="H109" i="26"/>
  <c r="AJ109" i="26"/>
  <c r="AI109" i="26"/>
  <c r="D110" i="26"/>
  <c r="D109" i="26"/>
  <c r="AA31" i="26"/>
  <c r="AJ31" i="26"/>
  <c r="AF32" i="26"/>
  <c r="AI31" i="26"/>
  <c r="AE32" i="26"/>
  <c r="AE31" i="26"/>
  <c r="AA32" i="26"/>
  <c r="D32" i="26"/>
  <c r="D31" i="26"/>
  <c r="AA95" i="26"/>
  <c r="AF96" i="26"/>
  <c r="AE96" i="26"/>
  <c r="AJ95" i="26"/>
  <c r="AI95" i="26"/>
  <c r="AE95" i="26"/>
  <c r="AA96" i="26"/>
  <c r="H95" i="26"/>
  <c r="D96" i="26"/>
  <c r="D95" i="26"/>
  <c r="D4" i="26"/>
  <c r="D3" i="26"/>
  <c r="AE5" i="26"/>
  <c r="AA6" i="26"/>
  <c r="AA5" i="26"/>
  <c r="AJ5" i="26"/>
  <c r="AI5" i="26"/>
  <c r="AE6" i="26"/>
  <c r="D6" i="26"/>
  <c r="AF6" i="26"/>
  <c r="D5" i="26"/>
  <c r="AE21" i="26"/>
  <c r="AA22" i="26"/>
  <c r="AA21" i="26"/>
  <c r="AJ21" i="26"/>
  <c r="AI21" i="26"/>
  <c r="AF22" i="26"/>
  <c r="AE22" i="26"/>
  <c r="D22" i="26"/>
  <c r="D21" i="26"/>
  <c r="AE37" i="26"/>
  <c r="AA38" i="26"/>
  <c r="AA37" i="26"/>
  <c r="AJ37" i="26"/>
  <c r="AI37" i="26"/>
  <c r="AE38" i="26"/>
  <c r="AF38" i="26"/>
  <c r="D38" i="26"/>
  <c r="D37" i="26"/>
  <c r="AE53" i="26"/>
  <c r="AA54" i="26"/>
  <c r="AA53" i="26"/>
  <c r="AJ53" i="26"/>
  <c r="AI53" i="26"/>
  <c r="AF54" i="26"/>
  <c r="AE54" i="26"/>
  <c r="D53" i="26"/>
  <c r="D54" i="26"/>
  <c r="AE69" i="26"/>
  <c r="AA70" i="26"/>
  <c r="AA69" i="26"/>
  <c r="AJ69" i="26"/>
  <c r="AI69" i="26"/>
  <c r="AE70" i="26"/>
  <c r="D70" i="26"/>
  <c r="D69" i="26"/>
  <c r="AF70" i="26"/>
  <c r="AE85" i="26"/>
  <c r="AA86" i="26"/>
  <c r="AA85" i="26"/>
  <c r="AI85" i="26"/>
  <c r="AF86" i="26"/>
  <c r="AE86" i="26"/>
  <c r="AJ85" i="26"/>
  <c r="H85" i="26"/>
  <c r="D86" i="26"/>
  <c r="D85" i="26"/>
  <c r="AE101" i="26"/>
  <c r="AA102" i="26"/>
  <c r="AA101" i="26"/>
  <c r="AE102" i="26"/>
  <c r="AJ101" i="26"/>
  <c r="AI101" i="26"/>
  <c r="D101" i="26"/>
  <c r="H101" i="26"/>
  <c r="D102" i="26"/>
  <c r="AF102" i="26"/>
  <c r="AE117" i="26"/>
  <c r="AA118" i="26"/>
  <c r="AA117" i="26"/>
  <c r="AJ117" i="26"/>
  <c r="AF118" i="26"/>
  <c r="AI117" i="26"/>
  <c r="AE118" i="26"/>
  <c r="D118" i="26"/>
  <c r="H117" i="26"/>
  <c r="D117" i="26"/>
  <c r="AC7" i="26"/>
  <c r="AC23" i="26"/>
  <c r="AC39" i="26"/>
  <c r="AC55" i="26"/>
  <c r="AC71" i="26"/>
  <c r="AC9" i="26"/>
  <c r="AC25" i="26"/>
  <c r="AC41" i="26"/>
  <c r="AC57" i="26"/>
  <c r="AC73" i="26"/>
  <c r="AP7" i="50"/>
  <c r="AP5" i="50"/>
  <c r="AP3" i="50"/>
  <c r="BW30" i="50"/>
  <c r="BQ30" i="50"/>
  <c r="BI30" i="50"/>
  <c r="AY30" i="50"/>
  <c r="BB26" i="50"/>
  <c r="BT24" i="50"/>
  <c r="BB24" i="50"/>
  <c r="AZ22" i="50"/>
  <c r="AY20" i="50"/>
  <c r="AY18" i="50"/>
  <c r="BT15" i="50"/>
  <c r="AE23" i="50"/>
  <c r="AC20" i="50"/>
  <c r="AZ21" i="50"/>
  <c r="AF40" i="50"/>
  <c r="Z40" i="50"/>
  <c r="AC34" i="50"/>
  <c r="H40" i="50"/>
  <c r="K36" i="50"/>
  <c r="K34" i="50"/>
  <c r="I32" i="50"/>
  <c r="I31" i="50"/>
  <c r="AD19" i="50"/>
  <c r="H22" i="50" l="1"/>
  <c r="H25" i="50" s="1"/>
  <c r="AD17" i="8"/>
  <c r="D26" i="8"/>
  <c r="P125" i="26"/>
  <c r="P123" i="26"/>
  <c r="P121" i="26"/>
  <c r="P119" i="26"/>
  <c r="P117" i="26"/>
  <c r="P115" i="26"/>
  <c r="P113" i="26"/>
  <c r="P111" i="26"/>
  <c r="P109" i="26"/>
  <c r="P107" i="26"/>
  <c r="P105" i="26"/>
  <c r="P103" i="26"/>
  <c r="P101" i="26"/>
  <c r="P99" i="26"/>
  <c r="P97" i="26"/>
  <c r="P95" i="26"/>
  <c r="P93" i="26"/>
  <c r="P91" i="26"/>
  <c r="P89" i="26"/>
  <c r="P87" i="26"/>
  <c r="P85" i="26"/>
  <c r="P83" i="26"/>
  <c r="P81" i="26"/>
  <c r="P79" i="26"/>
  <c r="P77" i="26"/>
  <c r="P75" i="26"/>
  <c r="P73" i="26"/>
  <c r="P71" i="26"/>
  <c r="P69" i="26"/>
  <c r="P67" i="26"/>
  <c r="P65" i="26"/>
  <c r="P63" i="26"/>
  <c r="P61" i="26"/>
  <c r="P59" i="26"/>
  <c r="P57" i="26"/>
  <c r="P55" i="26"/>
  <c r="P53" i="26"/>
  <c r="P51" i="26"/>
  <c r="P49" i="26"/>
  <c r="P47" i="26"/>
  <c r="P45" i="26"/>
  <c r="P43" i="26"/>
  <c r="P41" i="26"/>
  <c r="P39" i="26"/>
  <c r="P37" i="26"/>
  <c r="P35" i="26"/>
  <c r="P33" i="26"/>
  <c r="P31" i="26"/>
  <c r="P29" i="26"/>
  <c r="P27" i="26"/>
  <c r="P25" i="26"/>
  <c r="P23" i="26"/>
  <c r="P21" i="26"/>
  <c r="P19" i="26"/>
  <c r="P17" i="26"/>
  <c r="P15" i="26"/>
  <c r="P13" i="26"/>
  <c r="P11" i="26"/>
  <c r="P9" i="26"/>
  <c r="P7" i="26"/>
  <c r="P5" i="26"/>
  <c r="P3" i="26"/>
  <c r="L63" i="41"/>
  <c r="L62" i="41"/>
  <c r="L61" i="41"/>
  <c r="L60" i="41"/>
  <c r="L59" i="41"/>
  <c r="L58" i="41"/>
  <c r="L57" i="41"/>
  <c r="L56" i="41"/>
  <c r="L55" i="41"/>
  <c r="L54" i="41"/>
  <c r="L53" i="41"/>
  <c r="L52" i="41"/>
  <c r="L51" i="41"/>
  <c r="L50" i="41"/>
  <c r="L49" i="41"/>
  <c r="L48" i="41"/>
  <c r="L47" i="41"/>
  <c r="L46" i="41"/>
  <c r="L45" i="41"/>
  <c r="L44" i="41"/>
  <c r="L43" i="41"/>
  <c r="L42" i="41"/>
  <c r="L41" i="41"/>
  <c r="L40" i="41"/>
  <c r="L39" i="41"/>
  <c r="L38" i="41"/>
  <c r="L37" i="41"/>
  <c r="L36" i="41"/>
  <c r="L35" i="41"/>
  <c r="L5" i="41"/>
  <c r="L4" i="41"/>
  <c r="L3" i="41"/>
  <c r="L2" i="41"/>
  <c r="AQ27" i="8"/>
  <c r="AN27" i="8"/>
  <c r="AG27" i="8"/>
  <c r="AP19" i="8"/>
  <c r="AE22" i="8"/>
  <c r="AE19" i="8"/>
  <c r="P36" i="8"/>
  <c r="D28" i="8"/>
  <c r="AD125" i="26"/>
  <c r="AD123" i="26"/>
  <c r="AD121" i="26"/>
  <c r="AD119" i="26"/>
  <c r="AD117" i="26"/>
  <c r="AD115" i="26"/>
  <c r="AD113" i="26"/>
  <c r="AD111" i="26"/>
  <c r="AD109" i="26"/>
  <c r="AD107" i="26"/>
  <c r="AD105" i="26"/>
  <c r="AD103" i="26"/>
  <c r="AD101" i="26"/>
  <c r="AD99" i="26"/>
  <c r="AD97" i="26"/>
  <c r="AD95" i="26"/>
  <c r="AD93" i="26"/>
  <c r="AD91" i="26"/>
  <c r="AD89" i="26"/>
  <c r="AD87" i="26"/>
  <c r="AD85" i="26"/>
  <c r="AD83" i="26"/>
  <c r="AD81" i="26"/>
  <c r="AD79" i="26"/>
  <c r="AD77" i="26"/>
  <c r="AD75" i="26"/>
  <c r="AD73" i="26"/>
  <c r="AD71" i="26"/>
  <c r="AD69" i="26"/>
  <c r="AD67" i="26"/>
  <c r="AD65" i="26"/>
  <c r="AD63" i="26"/>
  <c r="AD61" i="26"/>
  <c r="AD59" i="26"/>
  <c r="AD57" i="26"/>
  <c r="AD55" i="26"/>
  <c r="AD53" i="26"/>
  <c r="AD51" i="26"/>
  <c r="AD49" i="26"/>
  <c r="AD47" i="26"/>
  <c r="AD45" i="26"/>
  <c r="AD43" i="26"/>
  <c r="AD41" i="26"/>
  <c r="AD39" i="26"/>
  <c r="AD37" i="26"/>
  <c r="AD35" i="26"/>
  <c r="AD33" i="26"/>
  <c r="AD31" i="26"/>
  <c r="AD29" i="26"/>
  <c r="AD27" i="26"/>
  <c r="AD25" i="26"/>
  <c r="AD23" i="26"/>
  <c r="AD21" i="26"/>
  <c r="AD19" i="26"/>
  <c r="AD17" i="26"/>
  <c r="AD15" i="26"/>
  <c r="AD13" i="26"/>
  <c r="AD11" i="26"/>
  <c r="AD9" i="26"/>
  <c r="AD7" i="26"/>
  <c r="AD5" i="26"/>
  <c r="AD3" i="26"/>
  <c r="AD126" i="26"/>
  <c r="AD124" i="26"/>
  <c r="AD122" i="26"/>
  <c r="AD120" i="26"/>
  <c r="AD118" i="26"/>
  <c r="AD116" i="26"/>
  <c r="AD114" i="26"/>
  <c r="AD112" i="26"/>
  <c r="AD110" i="26"/>
  <c r="AD108" i="26"/>
  <c r="AD106" i="26"/>
  <c r="AD104" i="26"/>
  <c r="AD102" i="26"/>
  <c r="AD100" i="26"/>
  <c r="AD98" i="26"/>
  <c r="AD96" i="26"/>
  <c r="AD94" i="26"/>
  <c r="AD92" i="26"/>
  <c r="AD90" i="26"/>
  <c r="AD88" i="26"/>
  <c r="AD86" i="26"/>
  <c r="AD84" i="26"/>
  <c r="AD82" i="26"/>
  <c r="AD80" i="26"/>
  <c r="AD78" i="26"/>
  <c r="AD76" i="26"/>
  <c r="AD74" i="26"/>
  <c r="AD72" i="26"/>
  <c r="AD70" i="26"/>
  <c r="AD68" i="26"/>
  <c r="AD66" i="26"/>
  <c r="AD64" i="26"/>
  <c r="AD62" i="26"/>
  <c r="AD60" i="26"/>
  <c r="AD58" i="26"/>
  <c r="AD56" i="26"/>
  <c r="AD54" i="26"/>
  <c r="AD52" i="26"/>
  <c r="AD50" i="26"/>
  <c r="AD48" i="26"/>
  <c r="AD46" i="26"/>
  <c r="AD44" i="26"/>
  <c r="AD42" i="26"/>
  <c r="AD40" i="26"/>
  <c r="AD38" i="26"/>
  <c r="AD36" i="26"/>
  <c r="AD34" i="26"/>
  <c r="AD32" i="26"/>
  <c r="AD30" i="26"/>
  <c r="AD28" i="26"/>
  <c r="AD26" i="26"/>
  <c r="AD24" i="26"/>
  <c r="AD22" i="26"/>
  <c r="AD20" i="26"/>
  <c r="AD18" i="26"/>
  <c r="AD16" i="26"/>
  <c r="AD14" i="26"/>
  <c r="AD12" i="26"/>
  <c r="AD10" i="26"/>
  <c r="AD8" i="26"/>
  <c r="AD6" i="26"/>
  <c r="AD4" i="26"/>
  <c r="I47" i="26"/>
  <c r="F9" i="26"/>
  <c r="F125" i="26"/>
  <c r="F123" i="26"/>
  <c r="F121" i="26"/>
  <c r="F119" i="26"/>
  <c r="F117" i="26"/>
  <c r="F115" i="26"/>
  <c r="F113" i="26"/>
  <c r="F111" i="26"/>
  <c r="F109" i="26"/>
  <c r="F107" i="26"/>
  <c r="F105" i="26"/>
  <c r="F103" i="26"/>
  <c r="F101" i="26"/>
  <c r="F99" i="26"/>
  <c r="F97" i="26"/>
  <c r="F95" i="26"/>
  <c r="F93" i="26"/>
  <c r="F91" i="26"/>
  <c r="F89" i="26"/>
  <c r="F87" i="26"/>
  <c r="F85" i="26"/>
  <c r="F83" i="26"/>
  <c r="F81" i="26"/>
  <c r="F79" i="26"/>
  <c r="F77" i="26"/>
  <c r="F75" i="26"/>
  <c r="F73" i="26"/>
  <c r="F71" i="26"/>
  <c r="F69" i="26"/>
  <c r="F67" i="26"/>
  <c r="F65" i="26"/>
  <c r="F63" i="26"/>
  <c r="F61" i="26"/>
  <c r="F59" i="26"/>
  <c r="F57" i="26"/>
  <c r="F55" i="26"/>
  <c r="F53" i="26"/>
  <c r="F51" i="26"/>
  <c r="F49" i="26"/>
  <c r="F47" i="26"/>
  <c r="F45" i="26"/>
  <c r="F43" i="26"/>
  <c r="F41" i="26"/>
  <c r="F39" i="26"/>
  <c r="F37" i="26"/>
  <c r="F35" i="26"/>
  <c r="F33" i="26"/>
  <c r="F31" i="26"/>
  <c r="F29" i="26"/>
  <c r="F27" i="26"/>
  <c r="F25" i="26"/>
  <c r="F23" i="26"/>
  <c r="F21" i="26"/>
  <c r="F19" i="26"/>
  <c r="F17" i="26"/>
  <c r="F15" i="26"/>
  <c r="F13" i="26"/>
  <c r="F11" i="26"/>
  <c r="F7" i="26"/>
  <c r="F5" i="26"/>
  <c r="F126" i="26"/>
  <c r="F124" i="26"/>
  <c r="F122" i="26"/>
  <c r="F120" i="26"/>
  <c r="F118" i="26"/>
  <c r="F116" i="26"/>
  <c r="F114" i="26"/>
  <c r="F112" i="26"/>
  <c r="F110" i="26"/>
  <c r="F108" i="26"/>
  <c r="F106" i="26"/>
  <c r="F104" i="26"/>
  <c r="F102" i="26"/>
  <c r="F100" i="26"/>
  <c r="F98" i="26"/>
  <c r="F96" i="26"/>
  <c r="F94" i="26"/>
  <c r="F92" i="26"/>
  <c r="F90" i="26"/>
  <c r="F88" i="26"/>
  <c r="F86" i="26"/>
  <c r="F84" i="26"/>
  <c r="F82" i="26"/>
  <c r="F80" i="26"/>
  <c r="F78" i="26"/>
  <c r="F76" i="26"/>
  <c r="F74" i="26"/>
  <c r="F72" i="26"/>
  <c r="F70" i="26"/>
  <c r="F68" i="26"/>
  <c r="F66" i="26"/>
  <c r="F64" i="26"/>
  <c r="F62" i="26"/>
  <c r="F60" i="26"/>
  <c r="F58" i="26"/>
  <c r="F56" i="26"/>
  <c r="F54" i="26"/>
  <c r="F52" i="26"/>
  <c r="F50" i="26"/>
  <c r="F48" i="26"/>
  <c r="F46" i="26"/>
  <c r="F44" i="26"/>
  <c r="F42" i="26"/>
  <c r="F40" i="26"/>
  <c r="F38" i="26"/>
  <c r="F36" i="26"/>
  <c r="F34" i="26"/>
  <c r="F32" i="26"/>
  <c r="F30" i="26"/>
  <c r="F28" i="26"/>
  <c r="F26" i="26"/>
  <c r="F24" i="26"/>
  <c r="F22" i="26"/>
  <c r="F20" i="26"/>
  <c r="F18" i="26"/>
  <c r="F16" i="26"/>
  <c r="F14" i="26"/>
  <c r="F12" i="26"/>
  <c r="F10" i="26"/>
  <c r="F8" i="26"/>
  <c r="F6" i="26"/>
  <c r="F4" i="26"/>
  <c r="E125" i="26"/>
  <c r="E123" i="26"/>
  <c r="E121" i="26"/>
  <c r="E119" i="26"/>
  <c r="E117" i="26"/>
  <c r="E115" i="26"/>
  <c r="E113" i="26"/>
  <c r="E111" i="26"/>
  <c r="E109" i="26"/>
  <c r="E107" i="26"/>
  <c r="E105" i="26"/>
  <c r="E103" i="26"/>
  <c r="E101" i="26"/>
  <c r="E99" i="26"/>
  <c r="E97" i="26"/>
  <c r="E95" i="26"/>
  <c r="E93" i="26"/>
  <c r="E91" i="26"/>
  <c r="E89" i="26"/>
  <c r="E87" i="26"/>
  <c r="E85" i="26"/>
  <c r="E83" i="26"/>
  <c r="E81" i="26"/>
  <c r="E79" i="26"/>
  <c r="E77" i="26"/>
  <c r="E75" i="26"/>
  <c r="E73" i="26"/>
  <c r="E71" i="26"/>
  <c r="E69" i="26"/>
  <c r="E67" i="26"/>
  <c r="E65" i="26"/>
  <c r="E63" i="26"/>
  <c r="E61" i="26"/>
  <c r="E59" i="26"/>
  <c r="E57" i="26"/>
  <c r="E55" i="26"/>
  <c r="E53" i="26"/>
  <c r="E51" i="26"/>
  <c r="E49" i="26"/>
  <c r="E47" i="26"/>
  <c r="E45" i="26"/>
  <c r="E43" i="26"/>
  <c r="E41" i="26"/>
  <c r="E39" i="26"/>
  <c r="E37" i="26"/>
  <c r="E35" i="26"/>
  <c r="E33" i="26"/>
  <c r="E31" i="26"/>
  <c r="E29" i="26"/>
  <c r="E27" i="26"/>
  <c r="E25" i="26"/>
  <c r="E23" i="26"/>
  <c r="E21" i="26"/>
  <c r="E19" i="26"/>
  <c r="E17" i="26"/>
  <c r="E15" i="26"/>
  <c r="E13" i="26"/>
  <c r="E11" i="26"/>
  <c r="E9" i="26"/>
  <c r="E7" i="26"/>
  <c r="E5" i="26"/>
  <c r="E3" i="26"/>
  <c r="J63" i="41"/>
  <c r="J62" i="41"/>
  <c r="J61" i="41"/>
  <c r="J60" i="41"/>
  <c r="J59" i="41"/>
  <c r="J58" i="41"/>
  <c r="J57" i="41"/>
  <c r="J56" i="41"/>
  <c r="J55" i="41"/>
  <c r="J54" i="41"/>
  <c r="J53" i="41"/>
  <c r="J52" i="41"/>
  <c r="J51" i="41"/>
  <c r="J50" i="41"/>
  <c r="J49" i="41"/>
  <c r="J48" i="41"/>
  <c r="J47" i="41"/>
  <c r="J46" i="41"/>
  <c r="J45" i="41"/>
  <c r="J44" i="41"/>
  <c r="J43" i="41"/>
  <c r="J42" i="41"/>
  <c r="J41" i="41"/>
  <c r="J40" i="41"/>
  <c r="J39" i="41"/>
  <c r="J38" i="41"/>
  <c r="J37" i="41"/>
  <c r="J36" i="41"/>
  <c r="J35" i="41"/>
  <c r="J5" i="41"/>
  <c r="J4" i="41"/>
  <c r="J3" i="41"/>
  <c r="J2" i="41"/>
  <c r="I63" i="41"/>
  <c r="I62" i="41"/>
  <c r="I61" i="41"/>
  <c r="I60" i="41"/>
  <c r="I59" i="41"/>
  <c r="I58" i="41"/>
  <c r="I57" i="41"/>
  <c r="I56" i="41"/>
  <c r="I55" i="41"/>
  <c r="I54" i="41"/>
  <c r="I53" i="41"/>
  <c r="I52" i="41"/>
  <c r="I51" i="41"/>
  <c r="I50" i="41"/>
  <c r="I49" i="41"/>
  <c r="I48" i="41"/>
  <c r="I47" i="41"/>
  <c r="I46" i="41"/>
  <c r="I45" i="41"/>
  <c r="I44" i="41"/>
  <c r="I43" i="41"/>
  <c r="I42" i="41"/>
  <c r="I41" i="41"/>
  <c r="I40" i="41"/>
  <c r="I39" i="41"/>
  <c r="I38" i="41"/>
  <c r="I37" i="41"/>
  <c r="I36" i="41"/>
  <c r="I35" i="41"/>
  <c r="I5" i="41"/>
  <c r="I4" i="41"/>
  <c r="I3" i="41"/>
  <c r="I2"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5" i="41"/>
  <c r="H4" i="41"/>
  <c r="H3" i="41"/>
  <c r="H2" i="41"/>
  <c r="S9" i="26" l="1"/>
  <c r="T9" i="26"/>
  <c r="T25" i="26"/>
  <c r="S25" i="26"/>
  <c r="T41" i="26"/>
  <c r="S41" i="26"/>
  <c r="T57" i="26"/>
  <c r="S57" i="26"/>
  <c r="S73" i="26"/>
  <c r="T73" i="26"/>
  <c r="T59" i="26"/>
  <c r="S59" i="26"/>
  <c r="T75" i="26"/>
  <c r="S75" i="26"/>
  <c r="T43" i="26"/>
  <c r="S43" i="26"/>
  <c r="S13" i="26"/>
  <c r="T13" i="26"/>
  <c r="T29" i="26"/>
  <c r="S29" i="26"/>
  <c r="T45" i="26"/>
  <c r="S45" i="26"/>
  <c r="S61" i="26"/>
  <c r="T61" i="26"/>
  <c r="S77" i="26"/>
  <c r="T77" i="26"/>
  <c r="I27" i="26"/>
  <c r="T27" i="26"/>
  <c r="S27" i="26"/>
  <c r="T15" i="26"/>
  <c r="S15" i="26"/>
  <c r="S31" i="26"/>
  <c r="T31" i="26"/>
  <c r="S47" i="26"/>
  <c r="T47" i="26"/>
  <c r="S63" i="26"/>
  <c r="T63" i="26"/>
  <c r="S79" i="26"/>
  <c r="T79" i="26"/>
  <c r="T11" i="26"/>
  <c r="S11" i="26"/>
  <c r="S17" i="26"/>
  <c r="T17" i="26"/>
  <c r="S33" i="26"/>
  <c r="T33" i="26"/>
  <c r="S49" i="26"/>
  <c r="T49" i="26"/>
  <c r="T65" i="26"/>
  <c r="S65" i="26"/>
  <c r="T81" i="26"/>
  <c r="S81" i="26"/>
  <c r="T3" i="26"/>
  <c r="S3" i="26"/>
  <c r="S19" i="26"/>
  <c r="T19" i="26"/>
  <c r="T35" i="26"/>
  <c r="S35" i="26"/>
  <c r="T51" i="26"/>
  <c r="S51" i="26"/>
  <c r="T67" i="26"/>
  <c r="S67" i="26"/>
  <c r="T83" i="26"/>
  <c r="S83" i="26"/>
  <c r="S5" i="26"/>
  <c r="T5" i="26"/>
  <c r="S21" i="26"/>
  <c r="T21" i="26"/>
  <c r="T37" i="26"/>
  <c r="S37" i="26"/>
  <c r="T53" i="26"/>
  <c r="S53" i="26"/>
  <c r="T69" i="26"/>
  <c r="S69" i="26"/>
  <c r="S7" i="26"/>
  <c r="T7" i="26"/>
  <c r="S23" i="26"/>
  <c r="T23" i="26"/>
  <c r="T39" i="26"/>
  <c r="S39" i="26"/>
  <c r="T55" i="26"/>
  <c r="S55" i="26"/>
  <c r="T71" i="26"/>
  <c r="S71" i="26"/>
  <c r="I3" i="26"/>
  <c r="H3" i="26"/>
  <c r="H53" i="26"/>
  <c r="H33" i="26"/>
  <c r="H65" i="26"/>
  <c r="H69" i="26"/>
  <c r="H17" i="26"/>
  <c r="H49" i="26"/>
  <c r="H81" i="26"/>
  <c r="H19" i="26"/>
  <c r="H35" i="26"/>
  <c r="H51" i="26"/>
  <c r="H67" i="26"/>
  <c r="H83" i="26"/>
  <c r="H71" i="26"/>
  <c r="H37" i="26"/>
  <c r="H39" i="26"/>
  <c r="H9" i="26"/>
  <c r="H25" i="26"/>
  <c r="H41" i="26"/>
  <c r="H57" i="26"/>
  <c r="H73" i="26"/>
  <c r="H7" i="26"/>
  <c r="H55" i="26"/>
  <c r="H11" i="26"/>
  <c r="H27" i="26"/>
  <c r="H43" i="26"/>
  <c r="H59" i="26"/>
  <c r="H75" i="26"/>
  <c r="H5" i="26"/>
  <c r="H23" i="26"/>
  <c r="H29" i="26"/>
  <c r="H45" i="26"/>
  <c r="H61" i="26"/>
  <c r="H21" i="26"/>
  <c r="H13" i="26"/>
  <c r="H77" i="26"/>
  <c r="H15" i="26"/>
  <c r="H31" i="26"/>
  <c r="H63" i="26"/>
  <c r="H79" i="26"/>
  <c r="I121" i="26"/>
  <c r="I43" i="26"/>
  <c r="I59" i="26"/>
  <c r="I75" i="26"/>
  <c r="I91" i="26"/>
  <c r="I107" i="26"/>
  <c r="I123" i="26"/>
  <c r="I29" i="26"/>
  <c r="I45" i="26"/>
  <c r="I61" i="26"/>
  <c r="I77" i="26"/>
  <c r="I93" i="26"/>
  <c r="I109" i="26"/>
  <c r="I125" i="26"/>
  <c r="I95" i="26"/>
  <c r="I111" i="26"/>
  <c r="I7" i="26"/>
  <c r="I15" i="26"/>
  <c r="I31" i="26"/>
  <c r="I63" i="26"/>
  <c r="I79" i="26"/>
  <c r="I17" i="26"/>
  <c r="I33" i="26"/>
  <c r="I49" i="26"/>
  <c r="I65" i="26"/>
  <c r="I81" i="26"/>
  <c r="I97" i="26"/>
  <c r="I113" i="26"/>
  <c r="I19" i="26"/>
  <c r="I35" i="26"/>
  <c r="I51" i="26"/>
  <c r="I67" i="26"/>
  <c r="I83" i="26"/>
  <c r="I99" i="26"/>
  <c r="I115" i="26"/>
  <c r="I21" i="26"/>
  <c r="I37" i="26"/>
  <c r="I53" i="26"/>
  <c r="I69" i="26"/>
  <c r="I85" i="26"/>
  <c r="I101" i="26"/>
  <c r="I117" i="26"/>
  <c r="I23" i="26"/>
  <c r="I39" i="26"/>
  <c r="I55" i="26"/>
  <c r="I71" i="26"/>
  <c r="I87" i="26"/>
  <c r="I103" i="26"/>
  <c r="I119" i="26"/>
  <c r="I25" i="26"/>
  <c r="I41" i="26"/>
  <c r="I57" i="26"/>
  <c r="I73" i="26"/>
  <c r="I89" i="26"/>
  <c r="I105" i="26"/>
  <c r="AD12" i="8" l="1"/>
  <c r="R3" i="8"/>
  <c r="AW6" i="8"/>
  <c r="R2" i="8"/>
  <c r="C19" i="45" l="1"/>
  <c r="C6" i="45"/>
  <c r="C128" i="45" l="1"/>
  <c r="C67" i="45"/>
  <c r="C189" i="45"/>
  <c r="G19" i="45"/>
  <c r="K63" i="41" l="1"/>
  <c r="K62" i="41"/>
  <c r="K61" i="41"/>
  <c r="K60" i="41"/>
  <c r="K59" i="41"/>
  <c r="K58" i="41"/>
  <c r="K57" i="41"/>
  <c r="K56" i="41"/>
  <c r="K55" i="41"/>
  <c r="K54" i="41"/>
  <c r="K53" i="41"/>
  <c r="K52" i="41"/>
  <c r="K51" i="41"/>
  <c r="K50" i="41"/>
  <c r="K49" i="41"/>
  <c r="K48" i="41"/>
  <c r="K47" i="41"/>
  <c r="K46" i="41"/>
  <c r="K45" i="41"/>
  <c r="K44" i="41"/>
  <c r="K43" i="41"/>
  <c r="K42" i="41"/>
  <c r="K41" i="41"/>
  <c r="K40" i="41"/>
  <c r="K39" i="41"/>
  <c r="K38" i="41"/>
  <c r="K37" i="41"/>
  <c r="K36" i="41"/>
  <c r="K35" i="41"/>
  <c r="K5" i="41"/>
  <c r="K4" i="41"/>
  <c r="K3" i="41"/>
  <c r="AD11" i="8"/>
  <c r="U13" i="8"/>
  <c r="D48" i="8"/>
  <c r="I5" i="26" l="1"/>
  <c r="I9" i="26"/>
  <c r="I11" i="26"/>
  <c r="I13" i="26"/>
  <c r="N63" i="41" l="1"/>
  <c r="T53" i="41"/>
  <c r="R56" i="41"/>
  <c r="R40" i="41"/>
  <c r="AP9" i="8"/>
  <c r="E36" i="8"/>
  <c r="R61" i="41" l="1"/>
  <c r="N44" i="41"/>
  <c r="N60" i="41"/>
  <c r="T61" i="41"/>
  <c r="R54" i="41"/>
  <c r="P47" i="41"/>
  <c r="R52" i="41"/>
  <c r="P55" i="41"/>
  <c r="R50" i="41"/>
  <c r="P37" i="41"/>
  <c r="T46" i="41"/>
  <c r="T63" i="41"/>
  <c r="T55" i="41"/>
  <c r="N40" i="41"/>
  <c r="N62" i="41"/>
  <c r="N51" i="41"/>
  <c r="P36" i="41"/>
  <c r="T41" i="41"/>
  <c r="P4" i="41"/>
  <c r="T56" i="41"/>
  <c r="P61" i="41"/>
  <c r="P59" i="41"/>
  <c r="R37" i="41"/>
  <c r="T42" i="41"/>
  <c r="T58" i="41"/>
  <c r="N55" i="41"/>
  <c r="R38" i="41"/>
  <c r="N53" i="41"/>
  <c r="P40" i="41"/>
  <c r="N48" i="41"/>
  <c r="R47" i="41"/>
  <c r="T38" i="41"/>
  <c r="T52" i="41"/>
  <c r="T43" i="41"/>
  <c r="N59" i="41"/>
  <c r="R45" i="41"/>
  <c r="P46" i="41"/>
  <c r="P62" i="41"/>
  <c r="N5" i="41"/>
  <c r="N61" i="41"/>
  <c r="P5" i="41"/>
  <c r="T44" i="41"/>
  <c r="R4" i="41"/>
  <c r="N49" i="41"/>
  <c r="N4" i="41"/>
  <c r="P41" i="41"/>
  <c r="P49" i="41"/>
  <c r="R53" i="41"/>
  <c r="R48" i="41"/>
  <c r="R46" i="41"/>
  <c r="T37" i="41"/>
  <c r="P63" i="41"/>
  <c r="P60" i="41"/>
  <c r="N46" i="41"/>
  <c r="P52" i="41"/>
  <c r="N57" i="41"/>
  <c r="R5" i="41"/>
  <c r="T50" i="41"/>
  <c r="R62" i="41"/>
  <c r="N39" i="41"/>
  <c r="N37" i="41"/>
  <c r="R36" i="41"/>
  <c r="T62" i="41"/>
  <c r="P48" i="41"/>
  <c r="P53" i="41"/>
  <c r="N36" i="41"/>
  <c r="N52" i="41"/>
  <c r="T5" i="41"/>
  <c r="T45" i="41"/>
  <c r="P39" i="41"/>
  <c r="P45" i="41"/>
  <c r="N38" i="41"/>
  <c r="T39" i="41"/>
  <c r="T48" i="41"/>
  <c r="N58" i="41"/>
  <c r="T40" i="41"/>
  <c r="N56" i="41"/>
  <c r="P57" i="41"/>
  <c r="T57" i="41"/>
  <c r="P38" i="41"/>
  <c r="P54" i="41"/>
  <c r="N47" i="41"/>
  <c r="N45" i="41"/>
  <c r="N50" i="41"/>
  <c r="N43" i="41"/>
  <c r="P56" i="41"/>
  <c r="T60" i="41"/>
  <c r="R60" i="41"/>
  <c r="N54" i="41"/>
  <c r="P35" i="41"/>
  <c r="R63" i="41"/>
  <c r="P50" i="41"/>
  <c r="T54" i="41"/>
  <c r="P43" i="41"/>
  <c r="N41" i="41"/>
  <c r="R44" i="41"/>
  <c r="R57" i="41"/>
  <c r="T4" i="41"/>
  <c r="T59" i="41"/>
  <c r="N42" i="41"/>
  <c r="R42" i="41"/>
  <c r="T47" i="41"/>
  <c r="R35" i="41"/>
  <c r="P42" i="41"/>
  <c r="T51" i="41"/>
  <c r="P44" i="41"/>
  <c r="R55" i="41"/>
  <c r="R39" i="41"/>
  <c r="R58" i="41"/>
  <c r="T49" i="41"/>
  <c r="P58" i="41"/>
  <c r="P51" i="41"/>
  <c r="T36" i="41"/>
  <c r="R43" i="41"/>
  <c r="R51" i="41"/>
  <c r="R41" i="41"/>
  <c r="N35" i="41"/>
  <c r="R59" i="41"/>
  <c r="T35" i="41"/>
  <c r="R49" i="41"/>
  <c r="R3" i="41"/>
  <c r="E13" i="8" l="1"/>
  <c r="D25" i="8" s="1"/>
  <c r="M22" i="45"/>
  <c r="C2" i="45"/>
  <c r="C1" i="45"/>
  <c r="AE43" i="8"/>
  <c r="D30" i="8" l="1"/>
  <c r="AD15" i="8"/>
  <c r="T3" i="41" l="1"/>
  <c r="N3" i="41"/>
  <c r="P3" i="41"/>
  <c r="P31" i="8" l="1"/>
  <c r="E31" i="8" l="1"/>
  <c r="L2" i="45"/>
  <c r="L1" i="45"/>
  <c r="E33" i="8"/>
  <c r="A6" i="41" l="1"/>
  <c r="L6" i="41" l="1"/>
  <c r="J6" i="41"/>
  <c r="I6" i="41"/>
  <c r="H6" i="41"/>
  <c r="K6" i="41"/>
  <c r="A7" i="41"/>
  <c r="T6" i="41" l="1"/>
  <c r="J7" i="41"/>
  <c r="L7" i="41"/>
  <c r="H7" i="41"/>
  <c r="I7" i="41"/>
  <c r="N6" i="41"/>
  <c r="P6" i="41"/>
  <c r="R6" i="41"/>
  <c r="K7" i="41"/>
  <c r="A8" i="41"/>
  <c r="N7" i="41" l="1"/>
  <c r="P7" i="41"/>
  <c r="R7" i="41"/>
  <c r="P8" i="41"/>
  <c r="J8" i="41"/>
  <c r="H8" i="41"/>
  <c r="I8" i="41"/>
  <c r="L8" i="41"/>
  <c r="K8" i="41"/>
  <c r="T7" i="41"/>
  <c r="A9" i="41"/>
  <c r="R8" i="41" l="1"/>
  <c r="T8" i="41"/>
  <c r="N9" i="41"/>
  <c r="H9" i="41"/>
  <c r="J9" i="41"/>
  <c r="I9" i="41"/>
  <c r="L9" i="41"/>
  <c r="N8" i="41"/>
  <c r="K9" i="41"/>
  <c r="A10" i="41"/>
  <c r="T9" i="41" l="1"/>
  <c r="R9" i="41"/>
  <c r="P9" i="41"/>
  <c r="H10" i="41"/>
  <c r="I10" i="41"/>
  <c r="L10" i="41"/>
  <c r="J10" i="41"/>
  <c r="K10" i="41"/>
  <c r="A11" i="41"/>
  <c r="P10" i="41" l="1"/>
  <c r="N10" i="41"/>
  <c r="R10" i="41"/>
  <c r="R11" i="41"/>
  <c r="H11" i="41"/>
  <c r="I11" i="41"/>
  <c r="L11" i="41"/>
  <c r="J11" i="41"/>
  <c r="T10" i="41"/>
  <c r="K11" i="41"/>
  <c r="A12" i="41"/>
  <c r="N11" i="41" l="1"/>
  <c r="T11" i="41"/>
  <c r="P11" i="41"/>
  <c r="I12" i="41"/>
  <c r="L12" i="41"/>
  <c r="J12" i="41"/>
  <c r="H12" i="41"/>
  <c r="K12" i="41"/>
  <c r="A13" i="41"/>
  <c r="P12" i="41" l="1"/>
  <c r="T13" i="41"/>
  <c r="I13" i="41"/>
  <c r="L13" i="41"/>
  <c r="J13" i="41"/>
  <c r="H13" i="41"/>
  <c r="N12" i="41"/>
  <c r="T12" i="41"/>
  <c r="R12" i="41"/>
  <c r="K13" i="41"/>
  <c r="A14" i="41"/>
  <c r="L14" i="41" l="1"/>
  <c r="J14" i="41"/>
  <c r="I14" i="41"/>
  <c r="H14" i="41"/>
  <c r="N13" i="41"/>
  <c r="P13" i="41"/>
  <c r="R13" i="41"/>
  <c r="K14" i="41"/>
  <c r="A15" i="41"/>
  <c r="T14" i="41" l="1"/>
  <c r="N14" i="41"/>
  <c r="J15" i="41"/>
  <c r="H15" i="41"/>
  <c r="I15" i="41"/>
  <c r="L15" i="41"/>
  <c r="P14" i="41"/>
  <c r="K15" i="41"/>
  <c r="R14" i="41"/>
  <c r="A16" i="41"/>
  <c r="N15" i="41" l="1"/>
  <c r="P15" i="41"/>
  <c r="T15" i="41"/>
  <c r="P16" i="41"/>
  <c r="H16" i="41"/>
  <c r="L16" i="41"/>
  <c r="J16" i="41"/>
  <c r="I16" i="41"/>
  <c r="K16" i="41"/>
  <c r="R15" i="41"/>
  <c r="A17" i="41"/>
  <c r="N16" i="41" l="1"/>
  <c r="R16" i="41"/>
  <c r="N17" i="41"/>
  <c r="J17" i="41"/>
  <c r="H17" i="41"/>
  <c r="I17" i="41"/>
  <c r="L17" i="41"/>
  <c r="T16" i="41"/>
  <c r="K17" i="41"/>
  <c r="A18" i="41"/>
  <c r="T17" i="41" l="1"/>
  <c r="R17" i="41"/>
  <c r="P17" i="41"/>
  <c r="H18" i="41"/>
  <c r="I18" i="41"/>
  <c r="L18" i="41"/>
  <c r="J18" i="41"/>
  <c r="K18" i="41"/>
  <c r="A19" i="41"/>
  <c r="R18" i="41" l="1"/>
  <c r="P18" i="41"/>
  <c r="N18" i="41"/>
  <c r="R19" i="41"/>
  <c r="H19" i="41"/>
  <c r="I19" i="41"/>
  <c r="L19" i="41"/>
  <c r="J19" i="41"/>
  <c r="K19" i="41"/>
  <c r="T18" i="41"/>
  <c r="A20" i="41"/>
  <c r="T19" i="41" l="1"/>
  <c r="P19" i="41"/>
  <c r="I20" i="41"/>
  <c r="L20" i="41"/>
  <c r="J20" i="41"/>
  <c r="H20" i="41"/>
  <c r="N19" i="41"/>
  <c r="K20" i="41"/>
  <c r="A21" i="41"/>
  <c r="T21" i="41" l="1"/>
  <c r="I21" i="41"/>
  <c r="L21" i="41"/>
  <c r="J21" i="41"/>
  <c r="H21" i="41"/>
  <c r="P20" i="41"/>
  <c r="N20" i="41"/>
  <c r="T20" i="41"/>
  <c r="R20" i="41"/>
  <c r="K21" i="41"/>
  <c r="A22" i="41"/>
  <c r="R21" i="41" l="1"/>
  <c r="L22" i="41"/>
  <c r="J22" i="41"/>
  <c r="I22" i="41"/>
  <c r="H22" i="41"/>
  <c r="P21" i="41"/>
  <c r="N21" i="41"/>
  <c r="K22" i="41"/>
  <c r="A23" i="41"/>
  <c r="T22" i="41" l="1"/>
  <c r="J23" i="41"/>
  <c r="L23" i="41"/>
  <c r="H23" i="41"/>
  <c r="I23" i="41"/>
  <c r="P22" i="41"/>
  <c r="N22" i="41"/>
  <c r="K23" i="41"/>
  <c r="R22" i="41"/>
  <c r="A24" i="41"/>
  <c r="T23" i="41" l="1"/>
  <c r="P24" i="41"/>
  <c r="J24" i="41"/>
  <c r="H24" i="41"/>
  <c r="I24" i="41"/>
  <c r="L24" i="41"/>
  <c r="N23" i="41"/>
  <c r="R23" i="41"/>
  <c r="K24" i="41"/>
  <c r="P23" i="41"/>
  <c r="A25" i="41"/>
  <c r="R24" i="41" l="1"/>
  <c r="N25" i="41"/>
  <c r="H25" i="41"/>
  <c r="J25" i="41"/>
  <c r="I25" i="41"/>
  <c r="L25" i="41"/>
  <c r="T24" i="41"/>
  <c r="N24" i="41"/>
  <c r="K25" i="41"/>
  <c r="A26" i="41"/>
  <c r="R25" i="41" l="1"/>
  <c r="P25" i="41"/>
  <c r="R26" i="41"/>
  <c r="H26" i="41"/>
  <c r="I26" i="41"/>
  <c r="L26" i="41"/>
  <c r="J26" i="41"/>
  <c r="T25" i="41"/>
  <c r="K26" i="41"/>
  <c r="A27" i="41"/>
  <c r="P26" i="41" l="1"/>
  <c r="T26" i="41"/>
  <c r="R27" i="41"/>
  <c r="H27" i="41"/>
  <c r="I27" i="41"/>
  <c r="L27" i="41"/>
  <c r="J27" i="41"/>
  <c r="N26" i="41"/>
  <c r="K27" i="41"/>
  <c r="A28" i="41"/>
  <c r="P27" i="41" l="1"/>
  <c r="I28" i="41"/>
  <c r="L28" i="41"/>
  <c r="J28" i="41"/>
  <c r="H28" i="41"/>
  <c r="N27" i="41"/>
  <c r="T27" i="41"/>
  <c r="K28" i="41"/>
  <c r="A29" i="41"/>
  <c r="P28" i="41" l="1"/>
  <c r="T29" i="41"/>
  <c r="I29" i="41"/>
  <c r="L29" i="41"/>
  <c r="J29" i="41"/>
  <c r="H29" i="41"/>
  <c r="N28" i="41"/>
  <c r="T28" i="41"/>
  <c r="K29" i="41"/>
  <c r="R28" i="41"/>
  <c r="A30" i="41"/>
  <c r="R29" i="41" l="1"/>
  <c r="L30" i="41"/>
  <c r="J30" i="41"/>
  <c r="I30" i="41"/>
  <c r="H30" i="41"/>
  <c r="P29" i="41"/>
  <c r="N29" i="41"/>
  <c r="K30" i="41"/>
  <c r="A31" i="41"/>
  <c r="T30" i="41" l="1"/>
  <c r="J31" i="41"/>
  <c r="L31" i="41"/>
  <c r="H31" i="41"/>
  <c r="I31" i="41"/>
  <c r="P30" i="41"/>
  <c r="N30" i="41"/>
  <c r="R30" i="41"/>
  <c r="K31" i="41"/>
  <c r="A32" i="41"/>
  <c r="T31" i="41" l="1"/>
  <c r="N31" i="41"/>
  <c r="P31" i="41"/>
  <c r="P32" i="41"/>
  <c r="H32" i="41"/>
  <c r="L32" i="41"/>
  <c r="J32" i="41"/>
  <c r="I32" i="41"/>
  <c r="R31" i="41"/>
  <c r="K32" i="41"/>
  <c r="A33" i="41"/>
  <c r="R32" i="41" l="1"/>
  <c r="N32" i="41"/>
  <c r="T32" i="41"/>
  <c r="N33" i="41"/>
  <c r="J33" i="41"/>
  <c r="H33" i="41"/>
  <c r="I33" i="41"/>
  <c r="L33" i="41"/>
  <c r="K33" i="41"/>
  <c r="A34" i="41"/>
  <c r="T33" i="41" l="1"/>
  <c r="H34" i="41"/>
  <c r="I34" i="41"/>
  <c r="L34" i="41"/>
  <c r="J34" i="41"/>
  <c r="R33" i="41"/>
  <c r="P33" i="41"/>
  <c r="K34" i="41"/>
  <c r="N34" i="41" l="1"/>
  <c r="P34" i="41"/>
  <c r="AJ1" i="45"/>
  <c r="R34" i="41"/>
  <c r="T34" i="41"/>
  <c r="AJ2" i="45"/>
</calcChain>
</file>

<file path=xl/sharedStrings.xml><?xml version="1.0" encoding="utf-8"?>
<sst xmlns="http://schemas.openxmlformats.org/spreadsheetml/2006/main" count="3504" uniqueCount="1282">
  <si>
    <t>契 約 日</t>
  </si>
  <si>
    <t>至</t>
  </si>
  <si>
    <t>元請契約</t>
  </si>
  <si>
    <t>下請契約</t>
  </si>
  <si>
    <t>資格内容</t>
  </si>
  <si>
    <t>建設業の</t>
  </si>
  <si>
    <t>号</t>
  </si>
  <si>
    <t>工期</t>
  </si>
  <si>
    <t>自</t>
  </si>
  <si>
    <t>住　　所</t>
  </si>
  <si>
    <t>監督員名</t>
  </si>
  <si>
    <t>非専任</t>
  </si>
  <si>
    <t>代表者名</t>
  </si>
  <si>
    <t>電話番号</t>
  </si>
  <si>
    <t>許可（更新）年月日</t>
  </si>
  <si>
    <t>工事業</t>
  </si>
  <si>
    <t>第</t>
  </si>
  <si>
    <t>許　　可</t>
  </si>
  <si>
    <t>工事名称</t>
  </si>
  <si>
    <t>及　　び</t>
  </si>
  <si>
    <t>施工に必要な許可業種</t>
  </si>
  <si>
    <t>許　可　番　号</t>
  </si>
  <si>
    <t>工事内容</t>
  </si>
  <si>
    <t>発注者名</t>
  </si>
  <si>
    <t>工　　期</t>
  </si>
  <si>
    <t>区　分</t>
  </si>
  <si>
    <t>名　　　　　　　称</t>
  </si>
  <si>
    <t>住　　　　　　　所</t>
  </si>
  <si>
    <t>安全衛生責任者名</t>
  </si>
  <si>
    <t>契　　約</t>
  </si>
  <si>
    <t xml:space="preserve"> 権限及び</t>
  </si>
  <si>
    <t>営 業 所</t>
  </si>
  <si>
    <t>安全衛生推進者名</t>
  </si>
  <si>
    <t xml:space="preserve"> 意見申出方法</t>
  </si>
  <si>
    <t>雇用管理責任者名</t>
  </si>
  <si>
    <t xml:space="preserve"> 資 格 内 容</t>
  </si>
  <si>
    <t>意見申出方法</t>
  </si>
  <si>
    <t xml:space="preserve">  資 格 内 容</t>
  </si>
  <si>
    <t>現　　場</t>
  </si>
  <si>
    <t>代理人名</t>
  </si>
  <si>
    <t>資 格 内 容</t>
  </si>
  <si>
    <t>技術者名</t>
  </si>
  <si>
    <t>専　　門</t>
  </si>
  <si>
    <t>担　　当</t>
  </si>
  <si>
    <t>施 　工 　体　 制 　台 　帳</t>
    <phoneticPr fontId="6"/>
  </si>
  <si>
    <t>許  可  業  種</t>
    <phoneticPr fontId="6"/>
  </si>
  <si>
    <t>許　可　番　号</t>
    <rPh sb="0" eb="1">
      <t>モト</t>
    </rPh>
    <rPh sb="2" eb="3">
      <t>カ</t>
    </rPh>
    <rPh sb="4" eb="5">
      <t>バン</t>
    </rPh>
    <rPh sb="6" eb="7">
      <t>ゴウ</t>
    </rPh>
    <phoneticPr fontId="6"/>
  </si>
  <si>
    <t>契　約　日</t>
    <rPh sb="0" eb="1">
      <t>チギリ</t>
    </rPh>
    <rPh sb="2" eb="3">
      <t>ヤク</t>
    </rPh>
    <rPh sb="4" eb="5">
      <t>ヒ</t>
    </rPh>
    <phoneticPr fontId="6"/>
  </si>
  <si>
    <t>発注者の</t>
    <rPh sb="0" eb="3">
      <t>ハッチュウシャ</t>
    </rPh>
    <phoneticPr fontId="6"/>
  </si>
  <si>
    <t>権 限 及 び</t>
    <phoneticPr fontId="6"/>
  </si>
  <si>
    <t>意見申出方法</t>
    <rPh sb="4" eb="6">
      <t>ホウホウ</t>
    </rPh>
    <phoneticPr fontId="6"/>
  </si>
  <si>
    <t>※専門技術者名</t>
    <rPh sb="1" eb="3">
      <t>センモン</t>
    </rPh>
    <rPh sb="3" eb="5">
      <t>ギジュツ</t>
    </rPh>
    <rPh sb="5" eb="6">
      <t>シャ</t>
    </rPh>
    <rPh sb="6" eb="7">
      <t>メイ</t>
    </rPh>
    <phoneticPr fontId="6"/>
  </si>
  <si>
    <t>権 限 及 び</t>
    <phoneticPr fontId="6"/>
  </si>
  <si>
    <t xml:space="preserve"> 監督員名</t>
    <rPh sb="1" eb="4">
      <t>カントクイン</t>
    </rPh>
    <rPh sb="4" eb="5">
      <t>メイ</t>
    </rPh>
    <phoneticPr fontId="6"/>
  </si>
  <si>
    <t>権 限 及 び</t>
    <phoneticPr fontId="6"/>
  </si>
  <si>
    <t>専　　門</t>
    <phoneticPr fontId="6"/>
  </si>
  <si>
    <t>　　</t>
    <phoneticPr fontId="6"/>
  </si>
  <si>
    <t>安全衛生責任者</t>
  </si>
  <si>
    <t>工</t>
  </si>
  <si>
    <t>事</t>
  </si>
  <si>
    <t>担当工事内容</t>
  </si>
  <si>
    <t>会　　　長</t>
  </si>
  <si>
    <t>統括安全衛生責任者</t>
  </si>
  <si>
    <t>副　会　長</t>
  </si>
  <si>
    <t>自</t>
    <rPh sb="0" eb="1">
      <t>ジ</t>
    </rPh>
    <phoneticPr fontId="6"/>
  </si>
  <si>
    <t>担当工事内容</t>
    <phoneticPr fontId="6"/>
  </si>
  <si>
    <t>工　　期</t>
    <rPh sb="0" eb="1">
      <t>コウ</t>
    </rPh>
    <rPh sb="3" eb="4">
      <t>キ</t>
    </rPh>
    <phoneticPr fontId="6"/>
  </si>
  <si>
    <t>会社名</t>
    <rPh sb="0" eb="3">
      <t>カイシャメイ</t>
    </rPh>
    <phoneticPr fontId="12"/>
  </si>
  <si>
    <t>特定</t>
    <rPh sb="0" eb="2">
      <t>トクテイ</t>
    </rPh>
    <phoneticPr fontId="12"/>
  </si>
  <si>
    <t>現場代理人</t>
    <rPh sb="0" eb="2">
      <t>ゲンバ</t>
    </rPh>
    <rPh sb="2" eb="5">
      <t>ダイリニン</t>
    </rPh>
    <phoneticPr fontId="12"/>
  </si>
  <si>
    <t>専任・非専任</t>
    <rPh sb="0" eb="2">
      <t>センニン</t>
    </rPh>
    <rPh sb="3" eb="4">
      <t>ヒ</t>
    </rPh>
    <rPh sb="4" eb="6">
      <t>センニン</t>
    </rPh>
    <phoneticPr fontId="12"/>
  </si>
  <si>
    <t>現場代理人名</t>
    <phoneticPr fontId="6"/>
  </si>
  <si>
    <t>工事名称
及び
工事内容</t>
    <rPh sb="0" eb="2">
      <t>コウジ</t>
    </rPh>
    <rPh sb="2" eb="4">
      <t>メイショウ</t>
    </rPh>
    <rPh sb="5" eb="6">
      <t>オヨ</t>
    </rPh>
    <rPh sb="8" eb="10">
      <t>コウジ</t>
    </rPh>
    <rPh sb="10" eb="12">
      <t>ナイヨウ</t>
    </rPh>
    <phoneticPr fontId="6"/>
  </si>
  <si>
    <t>一般</t>
    <rPh sb="0" eb="2">
      <t>イッパン</t>
    </rPh>
    <phoneticPr fontId="12"/>
  </si>
  <si>
    <t>元請</t>
    <rPh sb="0" eb="2">
      <t>モトウケ</t>
    </rPh>
    <phoneticPr fontId="12"/>
  </si>
  <si>
    <t>請書</t>
    <rPh sb="0" eb="2">
      <t>ウケショ</t>
    </rPh>
    <phoneticPr fontId="12"/>
  </si>
  <si>
    <t>現場代理人名</t>
    <rPh sb="0" eb="2">
      <t>ゲンバ</t>
    </rPh>
    <rPh sb="2" eb="5">
      <t>ダイリニン</t>
    </rPh>
    <rPh sb="5" eb="6">
      <t>メイ</t>
    </rPh>
    <phoneticPr fontId="6"/>
  </si>
  <si>
    <t>主任技術者</t>
    <rPh sb="0" eb="2">
      <t>シュニン</t>
    </rPh>
    <rPh sb="2" eb="5">
      <t>ギジュツシャ</t>
    </rPh>
    <phoneticPr fontId="12"/>
  </si>
  <si>
    <t>現場責任者</t>
    <rPh sb="0" eb="2">
      <t>ゲンバ</t>
    </rPh>
    <rPh sb="2" eb="5">
      <t>セキニンシャ</t>
    </rPh>
    <phoneticPr fontId="12"/>
  </si>
  <si>
    <t>担当工事内容</t>
    <phoneticPr fontId="6"/>
  </si>
  <si>
    <t>区　　分</t>
    <rPh sb="0" eb="1">
      <t>ク</t>
    </rPh>
    <rPh sb="3" eb="4">
      <t>ブン</t>
    </rPh>
    <phoneticPr fontId="6"/>
  </si>
  <si>
    <t>元請契約</t>
    <rPh sb="0" eb="2">
      <t>モトウ</t>
    </rPh>
    <rPh sb="2" eb="4">
      <t>ケイヤク</t>
    </rPh>
    <phoneticPr fontId="6"/>
  </si>
  <si>
    <t>保険加入
の有無</t>
    <phoneticPr fontId="6"/>
  </si>
  <si>
    <t>健康保険等の
加入状況</t>
    <phoneticPr fontId="6"/>
  </si>
  <si>
    <t>健康保険等
の
加入状況</t>
    <phoneticPr fontId="6"/>
  </si>
  <si>
    <t>健康保険</t>
    <phoneticPr fontId="6"/>
  </si>
  <si>
    <t>厚生年金保険</t>
    <phoneticPr fontId="6"/>
  </si>
  <si>
    <t>雇用保険</t>
    <phoneticPr fontId="6"/>
  </si>
  <si>
    <t>営業所の名称</t>
    <phoneticPr fontId="6"/>
  </si>
  <si>
    <t>健康保険</t>
    <phoneticPr fontId="6"/>
  </si>
  <si>
    <t>厚生年金保険</t>
    <phoneticPr fontId="6"/>
  </si>
  <si>
    <t>雇用保険</t>
    <phoneticPr fontId="6"/>
  </si>
  <si>
    <t>保険加入の
有無</t>
    <phoneticPr fontId="6"/>
  </si>
  <si>
    <t>事業所
整理記号等</t>
    <phoneticPr fontId="6"/>
  </si>
  <si>
    <t>雇用保険</t>
    <phoneticPr fontId="6"/>
  </si>
  <si>
    <t>見積期間</t>
    <rPh sb="0" eb="2">
      <t>ミツモリ</t>
    </rPh>
    <rPh sb="2" eb="4">
      <t>キカン</t>
    </rPh>
    <phoneticPr fontId="12"/>
  </si>
  <si>
    <t>その他</t>
    <rPh sb="2" eb="3">
      <t>タ</t>
    </rPh>
    <phoneticPr fontId="12"/>
  </si>
  <si>
    <t>中退共</t>
    <rPh sb="0" eb="1">
      <t>チュウ</t>
    </rPh>
    <phoneticPr fontId="12"/>
  </si>
  <si>
    <t>資格</t>
    <rPh sb="0" eb="2">
      <t>シカク</t>
    </rPh>
    <phoneticPr fontId="12"/>
  </si>
  <si>
    <t>契約約款
添付</t>
    <rPh sb="0" eb="2">
      <t>ケイヤク</t>
    </rPh>
    <rPh sb="2" eb="4">
      <t>ヤッカン</t>
    </rPh>
    <rPh sb="5" eb="7">
      <t>テンプ</t>
    </rPh>
    <phoneticPr fontId="12"/>
  </si>
  <si>
    <t>基本
契約書</t>
    <rPh sb="0" eb="2">
      <t>キホン</t>
    </rPh>
    <rPh sb="3" eb="6">
      <t>ケイヤクショ</t>
    </rPh>
    <phoneticPr fontId="12"/>
  </si>
  <si>
    <t>支払
期限</t>
    <rPh sb="0" eb="2">
      <t>シハライ</t>
    </rPh>
    <rPh sb="3" eb="5">
      <t>キゲン</t>
    </rPh>
    <phoneticPr fontId="12"/>
  </si>
  <si>
    <t>支払い条件</t>
    <rPh sb="0" eb="2">
      <t>シハラ</t>
    </rPh>
    <rPh sb="3" eb="5">
      <t>ジョウケン</t>
    </rPh>
    <phoneticPr fontId="12"/>
  </si>
  <si>
    <t>工期</t>
    <rPh sb="0" eb="2">
      <t>コウキ</t>
    </rPh>
    <phoneticPr fontId="12"/>
  </si>
  <si>
    <t>請負比率
(％)</t>
    <rPh sb="0" eb="2">
      <t>ウケオイ</t>
    </rPh>
    <rPh sb="2" eb="4">
      <t>ヒリツ</t>
    </rPh>
    <phoneticPr fontId="12"/>
  </si>
  <si>
    <t>注文書</t>
    <rPh sb="0" eb="3">
      <t>チュウモンショ</t>
    </rPh>
    <phoneticPr fontId="12"/>
  </si>
  <si>
    <t>見積依頼日（書面）</t>
    <rPh sb="0" eb="2">
      <t>ミツモリ</t>
    </rPh>
    <rPh sb="2" eb="4">
      <t>イライ</t>
    </rPh>
    <rPh sb="4" eb="5">
      <t>ヒ</t>
    </rPh>
    <rPh sb="6" eb="8">
      <t>ショメン</t>
    </rPh>
    <phoneticPr fontId="12"/>
  </si>
  <si>
    <t>建退共等加入状況</t>
    <rPh sb="0" eb="1">
      <t>ケン</t>
    </rPh>
    <rPh sb="1" eb="3">
      <t>タイキョウ</t>
    </rPh>
    <rPh sb="3" eb="4">
      <t>トウ</t>
    </rPh>
    <rPh sb="4" eb="6">
      <t>カニュウ</t>
    </rPh>
    <rPh sb="6" eb="8">
      <t>ジョウキョウ</t>
    </rPh>
    <phoneticPr fontId="12"/>
  </si>
  <si>
    <t>雇用関係
確認</t>
    <rPh sb="0" eb="2">
      <t>コヨウ</t>
    </rPh>
    <rPh sb="2" eb="4">
      <t>カンケイ</t>
    </rPh>
    <rPh sb="5" eb="7">
      <t>カクニン</t>
    </rPh>
    <phoneticPr fontId="12"/>
  </si>
  <si>
    <t xml:space="preserve">現場責任者
</t>
    <rPh sb="0" eb="2">
      <t>ゲンバ</t>
    </rPh>
    <rPh sb="2" eb="4">
      <t>セキニン</t>
    </rPh>
    <rPh sb="4" eb="5">
      <t>シャ</t>
    </rPh>
    <phoneticPr fontId="12"/>
  </si>
  <si>
    <t>主任技術者
（元請：監理
技術者）</t>
    <rPh sb="0" eb="2">
      <t>シュニン</t>
    </rPh>
    <rPh sb="2" eb="5">
      <t>ギジュツシャ</t>
    </rPh>
    <rPh sb="7" eb="9">
      <t>モトウ</t>
    </rPh>
    <rPh sb="10" eb="12">
      <t>カンリ</t>
    </rPh>
    <rPh sb="13" eb="16">
      <t>ギジュツシャ</t>
    </rPh>
    <phoneticPr fontId="12"/>
  </si>
  <si>
    <t>台帳作成日</t>
    <rPh sb="0" eb="2">
      <t>ダイチョウ</t>
    </rPh>
    <rPh sb="2" eb="5">
      <t>サクセイビ</t>
    </rPh>
    <phoneticPr fontId="12"/>
  </si>
  <si>
    <t>北海道運輸局長</t>
    <rPh sb="0" eb="3">
      <t>ホッカイドウ</t>
    </rPh>
    <rPh sb="3" eb="5">
      <t>ウンユ</t>
    </rPh>
    <rPh sb="5" eb="7">
      <t>キョクチョウ</t>
    </rPh>
    <phoneticPr fontId="12"/>
  </si>
  <si>
    <t>国土交通大臣</t>
  </si>
  <si>
    <t>北海道知事</t>
    <rPh sb="0" eb="3">
      <t>ホッカイドウ</t>
    </rPh>
    <rPh sb="3" eb="5">
      <t>チジ</t>
    </rPh>
    <phoneticPr fontId="12"/>
  </si>
  <si>
    <t>外国人
実習性</t>
    <rPh sb="0" eb="2">
      <t>ガイコク</t>
    </rPh>
    <rPh sb="2" eb="3">
      <t>ジン</t>
    </rPh>
    <rPh sb="4" eb="6">
      <t>ジッシュウ</t>
    </rPh>
    <rPh sb="6" eb="7">
      <t>セイ</t>
    </rPh>
    <phoneticPr fontId="12"/>
  </si>
  <si>
    <t>監理技術者</t>
    <rPh sb="0" eb="2">
      <t>カンリ</t>
    </rPh>
    <rPh sb="2" eb="5">
      <t>ギジュツシャ</t>
    </rPh>
    <phoneticPr fontId="12"/>
  </si>
  <si>
    <t>工事業</t>
    <phoneticPr fontId="6"/>
  </si>
  <si>
    <t>工事内容</t>
    <phoneticPr fontId="12"/>
  </si>
  <si>
    <t>請負金額
（千円）
税込み</t>
    <rPh sb="0" eb="2">
      <t>ウケオイ</t>
    </rPh>
    <rPh sb="2" eb="4">
      <t>キンガク</t>
    </rPh>
    <rPh sb="6" eb="8">
      <t>センエン</t>
    </rPh>
    <rPh sb="10" eb="11">
      <t>ゼイ</t>
    </rPh>
    <rPh sb="11" eb="12">
      <t>コ</t>
    </rPh>
    <phoneticPr fontId="12"/>
  </si>
  <si>
    <t>一号特定技能外国人</t>
    <phoneticPr fontId="12"/>
  </si>
  <si>
    <t>外国人建設就労者</t>
    <phoneticPr fontId="12"/>
  </si>
  <si>
    <t>建退共</t>
    <phoneticPr fontId="12"/>
  </si>
  <si>
    <t>一号特定技能外国人の従事の状況（有無）</t>
    <phoneticPr fontId="6"/>
  </si>
  <si>
    <t>外国人建設就労者の従事の状況(有無)</t>
    <phoneticPr fontId="6"/>
  </si>
  <si>
    <t>外国人技能実習生の従事の状況（有無）</t>
    <phoneticPr fontId="6"/>
  </si>
  <si>
    <t>近畿地方整備局</t>
    <phoneticPr fontId="12"/>
  </si>
  <si>
    <t>北海道開発局長</t>
    <phoneticPr fontId="12"/>
  </si>
  <si>
    <t>札幌陸運局長</t>
    <phoneticPr fontId="12"/>
  </si>
  <si>
    <t>北海道公安委員会</t>
    <phoneticPr fontId="12"/>
  </si>
  <si>
    <t>北海道運輸局北見陸運支局長</t>
    <phoneticPr fontId="12"/>
  </si>
  <si>
    <t>外国人建設就労者の従事の状況(有無)</t>
    <phoneticPr fontId="6"/>
  </si>
  <si>
    <t>外国人技能実習生の従事の状況(有無)</t>
    <phoneticPr fontId="6"/>
  </si>
  <si>
    <t>許可者のリスト</t>
    <rPh sb="0" eb="2">
      <t>キョカ</t>
    </rPh>
    <rPh sb="2" eb="3">
      <t>シャ</t>
    </rPh>
    <phoneticPr fontId="12"/>
  </si>
  <si>
    <t>-</t>
    <phoneticPr fontId="12"/>
  </si>
  <si>
    <t>種別のリスト</t>
    <rPh sb="0" eb="2">
      <t>シュベツ</t>
    </rPh>
    <phoneticPr fontId="12"/>
  </si>
  <si>
    <t>無</t>
  </si>
  <si>
    <t>技術員区分のリスト</t>
    <rPh sb="0" eb="2">
      <t>ギジュツ</t>
    </rPh>
    <rPh sb="2" eb="3">
      <t>イン</t>
    </rPh>
    <rPh sb="3" eb="5">
      <t>クブン</t>
    </rPh>
    <phoneticPr fontId="12"/>
  </si>
  <si>
    <t>元方安全衛生管理者</t>
    <phoneticPr fontId="6"/>
  </si>
  <si>
    <t>《下請負人に関する事項》</t>
    <phoneticPr fontId="6"/>
  </si>
  <si>
    <t>特-28空</t>
    <rPh sb="0" eb="1">
      <t>トク</t>
    </rPh>
    <rPh sb="4" eb="5">
      <t>ソラ</t>
    </rPh>
    <phoneticPr fontId="12"/>
  </si>
  <si>
    <t>専任</t>
  </si>
  <si>
    <t>㈱砂子組</t>
    <rPh sb="1" eb="3">
      <t>スナゴ</t>
    </rPh>
    <rPh sb="3" eb="4">
      <t>クミ</t>
    </rPh>
    <phoneticPr fontId="12"/>
  </si>
  <si>
    <t>北海道開発局</t>
    <phoneticPr fontId="12"/>
  </si>
  <si>
    <t>現場代理人</t>
  </si>
  <si>
    <t>一次または二次下請
会社名</t>
    <rPh sb="0" eb="2">
      <t>イチジ</t>
    </rPh>
    <rPh sb="5" eb="7">
      <t>ニジ</t>
    </rPh>
    <rPh sb="7" eb="9">
      <t>シタウ</t>
    </rPh>
    <rPh sb="10" eb="12">
      <t>カイシャ</t>
    </rPh>
    <rPh sb="12" eb="13">
      <t>メイ</t>
    </rPh>
    <phoneticPr fontId="12"/>
  </si>
  <si>
    <t>退職金共済契約</t>
    <rPh sb="0" eb="3">
      <t>タイショクキン</t>
    </rPh>
    <rPh sb="3" eb="5">
      <t>キョウサイ</t>
    </rPh>
    <rPh sb="5" eb="7">
      <t>ケイヤク</t>
    </rPh>
    <phoneticPr fontId="12"/>
  </si>
  <si>
    <t>建退共</t>
    <rPh sb="0" eb="3">
      <t>ケンタイキョウ</t>
    </rPh>
    <phoneticPr fontId="12"/>
  </si>
  <si>
    <t>中退共</t>
    <rPh sb="0" eb="3">
      <t>チュウタイキョウ</t>
    </rPh>
    <phoneticPr fontId="12"/>
  </si>
  <si>
    <t>その他</t>
    <rPh sb="2" eb="3">
      <t>タ</t>
    </rPh>
    <phoneticPr fontId="12"/>
  </si>
  <si>
    <t>退職金共済加入</t>
  </si>
  <si>
    <t>主任技術者
生年月日</t>
  </si>
  <si>
    <t>請負金額
（千円）税込み</t>
  </si>
  <si>
    <t>会社名</t>
  </si>
  <si>
    <t>郵便番号</t>
  </si>
  <si>
    <t>住所</t>
  </si>
  <si>
    <t>工期自</t>
  </si>
  <si>
    <t>工期至</t>
  </si>
  <si>
    <t>契約日</t>
  </si>
  <si>
    <t>許可者</t>
  </si>
  <si>
    <t>種別</t>
  </si>
  <si>
    <t>記号</t>
  </si>
  <si>
    <t>専任・非専任</t>
  </si>
  <si>
    <t>主任技術者名</t>
  </si>
  <si>
    <t>推進者</t>
  </si>
  <si>
    <t>雇用管理責任者</t>
  </si>
  <si>
    <t>専門技術者名</t>
  </si>
  <si>
    <t>技術員区分</t>
  </si>
  <si>
    <t>営業所の名称</t>
  </si>
  <si>
    <t>健康保険番号</t>
  </si>
  <si>
    <t>厚生年金保険番号</t>
  </si>
  <si>
    <t>雇用保険番号</t>
  </si>
  <si>
    <t>一号特定技能外国人</t>
  </si>
  <si>
    <t>外国人建設就労者</t>
  </si>
  <si>
    <t>外国人
実習性</t>
  </si>
  <si>
    <t>見積依頼日</t>
  </si>
  <si>
    <t>見積期間</t>
  </si>
  <si>
    <t>土木、建築、左官、とび・土工、管、鋼構造物、舗装、塗装、防水、造園、水道施設</t>
  </si>
  <si>
    <t>00175</t>
  </si>
  <si>
    <t>建退共・中退共</t>
    <rPh sb="0" eb="3">
      <t>ケンタイキョウ</t>
    </rPh>
    <rPh sb="4" eb="7">
      <t>チュウタイキョウ</t>
    </rPh>
    <phoneticPr fontId="12"/>
  </si>
  <si>
    <t>許可の種別</t>
    <rPh sb="0" eb="2">
      <t>キョカ</t>
    </rPh>
    <rPh sb="3" eb="5">
      <t>シュベツ</t>
    </rPh>
    <phoneticPr fontId="12"/>
  </si>
  <si>
    <t>建設業</t>
    <rPh sb="0" eb="3">
      <t>ケンセツギョウ</t>
    </rPh>
    <phoneticPr fontId="12"/>
  </si>
  <si>
    <t>他</t>
    <rPh sb="0" eb="1">
      <t>ホカ</t>
    </rPh>
    <phoneticPr fontId="12"/>
  </si>
  <si>
    <t>施工に必要な許可業種</t>
    <rPh sb="0" eb="2">
      <t>セコウ</t>
    </rPh>
    <rPh sb="3" eb="5">
      <t>ヒツヨウ</t>
    </rPh>
    <rPh sb="6" eb="8">
      <t>キョカ</t>
    </rPh>
    <rPh sb="8" eb="10">
      <t>ギョウシュ</t>
    </rPh>
    <phoneticPr fontId="12"/>
  </si>
  <si>
    <t>無</t>
    <rPh sb="0" eb="1">
      <t>ナ</t>
    </rPh>
    <phoneticPr fontId="12"/>
  </si>
  <si>
    <t>雇用関係確認</t>
    <rPh sb="0" eb="2">
      <t>コヨウ</t>
    </rPh>
    <rPh sb="2" eb="4">
      <t>カンケイ</t>
    </rPh>
    <rPh sb="4" eb="6">
      <t>カクニン</t>
    </rPh>
    <phoneticPr fontId="12"/>
  </si>
  <si>
    <t>○×</t>
    <phoneticPr fontId="12"/>
  </si>
  <si>
    <t>〇</t>
  </si>
  <si>
    <t>〇</t>
    <phoneticPr fontId="12"/>
  </si>
  <si>
    <t>×</t>
    <phoneticPr fontId="12"/>
  </si>
  <si>
    <t>支払条件
（現金）</t>
    <rPh sb="0" eb="2">
      <t>シハラ</t>
    </rPh>
    <rPh sb="2" eb="4">
      <t>ジョウケン</t>
    </rPh>
    <rPh sb="6" eb="8">
      <t>ゲンキン</t>
    </rPh>
    <phoneticPr fontId="12"/>
  </si>
  <si>
    <t>支払条件
（手形）</t>
    <rPh sb="0" eb="2">
      <t>シハライ</t>
    </rPh>
    <rPh sb="2" eb="4">
      <t>ジョウケン</t>
    </rPh>
    <rPh sb="6" eb="8">
      <t>テガタ</t>
    </rPh>
    <phoneticPr fontId="12"/>
  </si>
  <si>
    <t>支払期限
（現金）</t>
    <rPh sb="0" eb="2">
      <t>シハライ</t>
    </rPh>
    <rPh sb="2" eb="4">
      <t>キゲン</t>
    </rPh>
    <rPh sb="6" eb="8">
      <t>ゲンキン</t>
    </rPh>
    <phoneticPr fontId="12"/>
  </si>
  <si>
    <t>下請け契約種別</t>
    <rPh sb="0" eb="2">
      <t>シタウ</t>
    </rPh>
    <rPh sb="3" eb="5">
      <t>ケイヤク</t>
    </rPh>
    <rPh sb="5" eb="7">
      <t>シュベツ</t>
    </rPh>
    <phoneticPr fontId="12"/>
  </si>
  <si>
    <t>下請契約の種別</t>
    <rPh sb="0" eb="2">
      <t>シタウケ</t>
    </rPh>
    <rPh sb="2" eb="4">
      <t>ケイヤク</t>
    </rPh>
    <rPh sb="5" eb="7">
      <t>シュベツ</t>
    </rPh>
    <phoneticPr fontId="12"/>
  </si>
  <si>
    <t>労務</t>
    <rPh sb="0" eb="2">
      <t>ロウム</t>
    </rPh>
    <phoneticPr fontId="12"/>
  </si>
  <si>
    <t>機械</t>
    <rPh sb="0" eb="2">
      <t>キカイ</t>
    </rPh>
    <phoneticPr fontId="12"/>
  </si>
  <si>
    <t>労務・機械</t>
    <rPh sb="0" eb="2">
      <t>ロウム</t>
    </rPh>
    <rPh sb="3" eb="5">
      <t>キカイ</t>
    </rPh>
    <phoneticPr fontId="12"/>
  </si>
  <si>
    <t>労務（機械支給）</t>
    <rPh sb="0" eb="2">
      <t>ロウム</t>
    </rPh>
    <rPh sb="3" eb="5">
      <t>キカイ</t>
    </rPh>
    <rPh sb="5" eb="7">
      <t>シキュウ</t>
    </rPh>
    <phoneticPr fontId="12"/>
  </si>
  <si>
    <t>情報ボックス工</t>
    <rPh sb="0" eb="2">
      <t>ジョウホウ</t>
    </rPh>
    <rPh sb="6" eb="7">
      <t>コウ</t>
    </rPh>
    <phoneticPr fontId="12"/>
  </si>
  <si>
    <t>本社</t>
    <rPh sb="0" eb="2">
      <t>ホンシャ</t>
    </rPh>
    <phoneticPr fontId="12"/>
  </si>
  <si>
    <t>翌月25日</t>
    <rPh sb="0" eb="1">
      <t>ヨク</t>
    </rPh>
    <rPh sb="1" eb="2">
      <t>ツキ</t>
    </rPh>
    <rPh sb="4" eb="5">
      <t>ニチ</t>
    </rPh>
    <phoneticPr fontId="12"/>
  </si>
  <si>
    <t>踏掛版工、構造物撤去工、情報ボックス工、旧橋撤去工、仮設工</t>
    <rPh sb="0" eb="4">
      <t>フミカケバンコウ</t>
    </rPh>
    <rPh sb="5" eb="8">
      <t>コウゾウブツ</t>
    </rPh>
    <rPh sb="8" eb="11">
      <t>テッキョコウ</t>
    </rPh>
    <rPh sb="12" eb="14">
      <t>ジョウホウ</t>
    </rPh>
    <rPh sb="18" eb="19">
      <t>コウ</t>
    </rPh>
    <rPh sb="20" eb="22">
      <t>キュウキョウ</t>
    </rPh>
    <rPh sb="22" eb="25">
      <t>テッキョコウ</t>
    </rPh>
    <rPh sb="26" eb="29">
      <t>カセツコウ</t>
    </rPh>
    <phoneticPr fontId="12"/>
  </si>
  <si>
    <t>般-29釧</t>
    <rPh sb="0" eb="1">
      <t>ハン</t>
    </rPh>
    <rPh sb="4" eb="5">
      <t>セン</t>
    </rPh>
    <phoneticPr fontId="12"/>
  </si>
  <si>
    <t>交通管理工</t>
    <rPh sb="0" eb="2">
      <t>コウツウ</t>
    </rPh>
    <rPh sb="2" eb="5">
      <t>カンリコウ</t>
    </rPh>
    <phoneticPr fontId="12"/>
  </si>
  <si>
    <t>北海道公安委員会</t>
  </si>
  <si>
    <t>警備</t>
    <rPh sb="0" eb="2">
      <t>ケイビ</t>
    </rPh>
    <phoneticPr fontId="12"/>
  </si>
  <si>
    <t>交通誘導警備2級検定</t>
    <rPh sb="0" eb="2">
      <t>コウツウ</t>
    </rPh>
    <rPh sb="2" eb="4">
      <t>ユウドウ</t>
    </rPh>
    <rPh sb="4" eb="6">
      <t>ケイビ</t>
    </rPh>
    <rPh sb="7" eb="8">
      <t>キュウ</t>
    </rPh>
    <rPh sb="8" eb="10">
      <t>ケンテイ</t>
    </rPh>
    <phoneticPr fontId="12"/>
  </si>
  <si>
    <t>機械・材料・
労務費等</t>
    <rPh sb="0" eb="2">
      <t>キカイ</t>
    </rPh>
    <rPh sb="3" eb="5">
      <t>ザイリョウ</t>
    </rPh>
    <rPh sb="7" eb="10">
      <t>ロウムヒ</t>
    </rPh>
    <rPh sb="10" eb="11">
      <t>トウ</t>
    </rPh>
    <phoneticPr fontId="12"/>
  </si>
  <si>
    <t>アスファルト切断工事</t>
    <rPh sb="6" eb="8">
      <t>セツダン</t>
    </rPh>
    <rPh sb="8" eb="10">
      <t>コウジ</t>
    </rPh>
    <phoneticPr fontId="12"/>
  </si>
  <si>
    <t>とび・土工</t>
    <rPh sb="3" eb="5">
      <t>ドコウ</t>
    </rPh>
    <phoneticPr fontId="12"/>
  </si>
  <si>
    <t>般-27</t>
    <rPh sb="0" eb="1">
      <t>ハン</t>
    </rPh>
    <phoneticPr fontId="12"/>
  </si>
  <si>
    <t>登録切断穿孔基幹技能者</t>
    <rPh sb="0" eb="2">
      <t>トウロク</t>
    </rPh>
    <rPh sb="2" eb="4">
      <t>セツダン</t>
    </rPh>
    <rPh sb="4" eb="6">
      <t>センコウ</t>
    </rPh>
    <rPh sb="6" eb="8">
      <t>キカン</t>
    </rPh>
    <rPh sb="8" eb="11">
      <t>ギノウシャ</t>
    </rPh>
    <phoneticPr fontId="12"/>
  </si>
  <si>
    <t>営業所</t>
    <rPh sb="0" eb="3">
      <t>エイギョウショ</t>
    </rPh>
    <phoneticPr fontId="12"/>
  </si>
  <si>
    <t>植生工、伐採工</t>
    <rPh sb="0" eb="3">
      <t>ショクセイコウ</t>
    </rPh>
    <rPh sb="4" eb="7">
      <t>バッサイコウ</t>
    </rPh>
    <phoneticPr fontId="12"/>
  </si>
  <si>
    <t>般-29空</t>
    <rPh sb="0" eb="1">
      <t>ハン</t>
    </rPh>
    <rPh sb="4" eb="5">
      <t>ソラ</t>
    </rPh>
    <phoneticPr fontId="12"/>
  </si>
  <si>
    <t>2級建設機械施工技士</t>
    <rPh sb="2" eb="4">
      <t>ケンセツ</t>
    </rPh>
    <rPh sb="4" eb="6">
      <t>キカイ</t>
    </rPh>
    <rPh sb="6" eb="8">
      <t>セコウ</t>
    </rPh>
    <rPh sb="8" eb="10">
      <t>ギシ</t>
    </rPh>
    <phoneticPr fontId="12"/>
  </si>
  <si>
    <t>有</t>
  </si>
  <si>
    <t>般-27空</t>
    <rPh sb="0" eb="1">
      <t>ハン</t>
    </rPh>
    <rPh sb="4" eb="5">
      <t>ソラ</t>
    </rPh>
    <phoneticPr fontId="12"/>
  </si>
  <si>
    <t>翌月末日</t>
    <rPh sb="0" eb="1">
      <t>ヨク</t>
    </rPh>
    <rPh sb="1" eb="2">
      <t>ツキ</t>
    </rPh>
    <rPh sb="2" eb="3">
      <t>マツ</t>
    </rPh>
    <rPh sb="3" eb="4">
      <t>ヒ</t>
    </rPh>
    <phoneticPr fontId="12"/>
  </si>
  <si>
    <t>踏掛版工の内　鉄筋工事</t>
    <rPh sb="0" eb="4">
      <t>フミカケバンコウ</t>
    </rPh>
    <rPh sb="5" eb="6">
      <t>ウチ</t>
    </rPh>
    <rPh sb="7" eb="9">
      <t>テッキン</t>
    </rPh>
    <rPh sb="9" eb="11">
      <t>コウジ</t>
    </rPh>
    <phoneticPr fontId="12"/>
  </si>
  <si>
    <t>鉄筋</t>
    <rPh sb="0" eb="2">
      <t>テッキン</t>
    </rPh>
    <phoneticPr fontId="12"/>
  </si>
  <si>
    <t>般-28空</t>
    <rPh sb="0" eb="1">
      <t>ハン</t>
    </rPh>
    <rPh sb="4" eb="5">
      <t>ソラ</t>
    </rPh>
    <phoneticPr fontId="12"/>
  </si>
  <si>
    <t>鉄筋1級施工技能士</t>
    <rPh sb="0" eb="2">
      <t>テッキン</t>
    </rPh>
    <rPh sb="3" eb="4">
      <t>キュウ</t>
    </rPh>
    <rPh sb="4" eb="6">
      <t>セコウ</t>
    </rPh>
    <rPh sb="6" eb="9">
      <t>ギノウシ</t>
    </rPh>
    <phoneticPr fontId="12"/>
  </si>
  <si>
    <t>旧橋撤去工、仮設工の内　クレーン・運搬</t>
    <rPh sb="6" eb="9">
      <t>カセツコウ</t>
    </rPh>
    <rPh sb="10" eb="11">
      <t>ウチ</t>
    </rPh>
    <rPh sb="17" eb="19">
      <t>ウンパン</t>
    </rPh>
    <phoneticPr fontId="12"/>
  </si>
  <si>
    <t>般-28石</t>
    <rPh sb="0" eb="1">
      <t>ハン</t>
    </rPh>
    <rPh sb="4" eb="5">
      <t>イシ</t>
    </rPh>
    <phoneticPr fontId="12"/>
  </si>
  <si>
    <t>10年以上の実務経験</t>
    <rPh sb="2" eb="5">
      <t>ネンイジョウ</t>
    </rPh>
    <rPh sb="6" eb="8">
      <t>ジツム</t>
    </rPh>
    <rPh sb="8" eb="10">
      <t>ケイケン</t>
    </rPh>
    <phoneticPr fontId="12"/>
  </si>
  <si>
    <t>1級とび技能士</t>
    <rPh sb="1" eb="2">
      <t>キュウ</t>
    </rPh>
    <rPh sb="4" eb="7">
      <t>ギノウシ</t>
    </rPh>
    <phoneticPr fontId="12"/>
  </si>
  <si>
    <t>とび・土工、一般貨物自動車運送</t>
    <rPh sb="3" eb="5">
      <t>ドコウ</t>
    </rPh>
    <rPh sb="6" eb="8">
      <t>イッパン</t>
    </rPh>
    <rPh sb="8" eb="10">
      <t>カモツ</t>
    </rPh>
    <rPh sb="10" eb="13">
      <t>ジドウシャ</t>
    </rPh>
    <rPh sb="13" eb="15">
      <t>ウンソウ</t>
    </rPh>
    <phoneticPr fontId="12"/>
  </si>
  <si>
    <t>仮設工、構造物撤去工</t>
    <rPh sb="0" eb="3">
      <t>カセツコウ</t>
    </rPh>
    <rPh sb="4" eb="7">
      <t>コウゾウブツ</t>
    </rPh>
    <rPh sb="7" eb="10">
      <t>テッキョコウ</t>
    </rPh>
    <phoneticPr fontId="12"/>
  </si>
  <si>
    <t>2級建設機械施工技士</t>
    <rPh sb="1" eb="2">
      <t>キュウ</t>
    </rPh>
    <rPh sb="2" eb="4">
      <t>ケンセツ</t>
    </rPh>
    <rPh sb="4" eb="6">
      <t>キカイ</t>
    </rPh>
    <rPh sb="6" eb="8">
      <t>セコウ</t>
    </rPh>
    <rPh sb="8" eb="10">
      <t>ギシ</t>
    </rPh>
    <phoneticPr fontId="12"/>
  </si>
  <si>
    <t>伐採工</t>
    <rPh sb="0" eb="3">
      <t>バッサイコウ</t>
    </rPh>
    <phoneticPr fontId="12"/>
  </si>
  <si>
    <t>翌々10日</t>
    <rPh sb="0" eb="2">
      <t>ヨクヨク</t>
    </rPh>
    <rPh sb="4" eb="5">
      <t>ニチ</t>
    </rPh>
    <phoneticPr fontId="12"/>
  </si>
  <si>
    <t>特-28石</t>
    <rPh sb="0" eb="1">
      <t>トク</t>
    </rPh>
    <rPh sb="4" eb="5">
      <t>イシ</t>
    </rPh>
    <phoneticPr fontId="12"/>
  </si>
  <si>
    <t>般-27石</t>
    <rPh sb="0" eb="1">
      <t>ハン</t>
    </rPh>
    <rPh sb="4" eb="5">
      <t>イシ</t>
    </rPh>
    <phoneticPr fontId="12"/>
  </si>
  <si>
    <t>林業事業体登録番号</t>
    <rPh sb="0" eb="2">
      <t>リンギョウ</t>
    </rPh>
    <rPh sb="2" eb="4">
      <t>ジギョウ</t>
    </rPh>
    <rPh sb="5" eb="7">
      <t>トウロク</t>
    </rPh>
    <rPh sb="7" eb="9">
      <t>バンゴウ</t>
    </rPh>
    <phoneticPr fontId="12"/>
  </si>
  <si>
    <t>道路土工、排水構造物工、舗装工、縁石工、道路付属施設工、構造物撤去工</t>
    <rPh sb="0" eb="4">
      <t>ドウロドコウ</t>
    </rPh>
    <rPh sb="5" eb="11">
      <t>ハイスイコウゾウブツコウ</t>
    </rPh>
    <rPh sb="12" eb="15">
      <t>ホソウコウ</t>
    </rPh>
    <rPh sb="16" eb="19">
      <t>エンセキコウ</t>
    </rPh>
    <rPh sb="20" eb="22">
      <t>ドウロ</t>
    </rPh>
    <rPh sb="22" eb="24">
      <t>フゾク</t>
    </rPh>
    <rPh sb="24" eb="27">
      <t>シセツコウ</t>
    </rPh>
    <rPh sb="28" eb="34">
      <t>コウゾウブツテッキョコウ</t>
    </rPh>
    <phoneticPr fontId="12"/>
  </si>
  <si>
    <t>杭引抜工事</t>
    <rPh sb="0" eb="1">
      <t>クイ</t>
    </rPh>
    <rPh sb="1" eb="3">
      <t>ヒキヌ</t>
    </rPh>
    <rPh sb="3" eb="5">
      <t>コウジ</t>
    </rPh>
    <phoneticPr fontId="12"/>
  </si>
  <si>
    <t>般-1胆</t>
    <rPh sb="0" eb="1">
      <t>ハン</t>
    </rPh>
    <rPh sb="3" eb="4">
      <t>イ</t>
    </rPh>
    <phoneticPr fontId="12"/>
  </si>
  <si>
    <t>1級建設機械施工技士</t>
    <rPh sb="1" eb="2">
      <t>キュウ</t>
    </rPh>
    <rPh sb="2" eb="4">
      <t>ケンセツ</t>
    </rPh>
    <rPh sb="4" eb="6">
      <t>キカイ</t>
    </rPh>
    <rPh sb="6" eb="8">
      <t>セコウ</t>
    </rPh>
    <rPh sb="8" eb="10">
      <t>ギシ</t>
    </rPh>
    <phoneticPr fontId="12"/>
  </si>
  <si>
    <t>11日</t>
    <rPh sb="2" eb="3">
      <t>ニチ</t>
    </rPh>
    <phoneticPr fontId="12"/>
  </si>
  <si>
    <t>縁石工</t>
    <rPh sb="0" eb="3">
      <t>エンセキコウ</t>
    </rPh>
    <phoneticPr fontId="12"/>
  </si>
  <si>
    <t>10日</t>
    <rPh sb="2" eb="3">
      <t>ニチ</t>
    </rPh>
    <phoneticPr fontId="12"/>
  </si>
  <si>
    <t>舗装工、区画線工</t>
    <rPh sb="0" eb="3">
      <t>ホソウコウ</t>
    </rPh>
    <rPh sb="4" eb="8">
      <t>クカクセンコウ</t>
    </rPh>
    <phoneticPr fontId="12"/>
  </si>
  <si>
    <t>舗装工</t>
    <rPh sb="0" eb="3">
      <t>ホソウコウ</t>
    </rPh>
    <phoneticPr fontId="12"/>
  </si>
  <si>
    <t>特-1空</t>
    <rPh sb="0" eb="1">
      <t>トク</t>
    </rPh>
    <rPh sb="3" eb="4">
      <t>ソラ</t>
    </rPh>
    <phoneticPr fontId="12"/>
  </si>
  <si>
    <t>転落防止柵設置工</t>
    <rPh sb="0" eb="5">
      <t>テンラクボウシサク</t>
    </rPh>
    <rPh sb="5" eb="8">
      <t>セッチコウ</t>
    </rPh>
    <phoneticPr fontId="12"/>
  </si>
  <si>
    <t>8日</t>
    <rPh sb="1" eb="2">
      <t>ニチ</t>
    </rPh>
    <phoneticPr fontId="12"/>
  </si>
  <si>
    <t>区画線工</t>
    <rPh sb="0" eb="4">
      <t>クカクセンコウ</t>
    </rPh>
    <phoneticPr fontId="12"/>
  </si>
  <si>
    <t>塗装</t>
    <rPh sb="0" eb="2">
      <t>トソウ</t>
    </rPh>
    <phoneticPr fontId="12"/>
  </si>
  <si>
    <t>路面標示施工技能士</t>
    <rPh sb="0" eb="2">
      <t>ロメン</t>
    </rPh>
    <rPh sb="2" eb="4">
      <t>ヒョウジ</t>
    </rPh>
    <rPh sb="4" eb="6">
      <t>セコウ</t>
    </rPh>
    <rPh sb="6" eb="9">
      <t>ギノウシ</t>
    </rPh>
    <phoneticPr fontId="12"/>
  </si>
  <si>
    <t>橋面防水工事</t>
    <rPh sb="0" eb="2">
      <t>キョウメン</t>
    </rPh>
    <rPh sb="2" eb="4">
      <t>ボウスイ</t>
    </rPh>
    <rPh sb="4" eb="6">
      <t>コウジ</t>
    </rPh>
    <phoneticPr fontId="12"/>
  </si>
  <si>
    <t>舗装</t>
    <rPh sb="0" eb="2">
      <t>ホソウ</t>
    </rPh>
    <phoneticPr fontId="12"/>
  </si>
  <si>
    <t>路面切削工</t>
    <rPh sb="0" eb="2">
      <t>ロメン</t>
    </rPh>
    <rPh sb="2" eb="5">
      <t>セッサクコウ</t>
    </rPh>
    <phoneticPr fontId="12"/>
  </si>
  <si>
    <t>道路土工、排水構造物工、舗装工、縁石工、構造物撤去工</t>
  </si>
  <si>
    <t>建設業</t>
  </si>
  <si>
    <t>とび・土工</t>
  </si>
  <si>
    <t>北海道知事</t>
  </si>
  <si>
    <t>一般</t>
  </si>
  <si>
    <t>15716</t>
  </si>
  <si>
    <t>建退共</t>
  </si>
  <si>
    <t>2級土木施工管理技士</t>
  </si>
  <si>
    <t>本社</t>
  </si>
  <si>
    <t>翌月末日</t>
  </si>
  <si>
    <t>労務・機械</t>
  </si>
  <si>
    <t>翌月15日</t>
  </si>
  <si>
    <t>翌月15日</t>
    <rPh sb="0" eb="1">
      <t>ヨク</t>
    </rPh>
    <rPh sb="1" eb="2">
      <t>ツキ</t>
    </rPh>
    <rPh sb="4" eb="5">
      <t>ニチ</t>
    </rPh>
    <phoneticPr fontId="12"/>
  </si>
  <si>
    <t>般-2石</t>
    <rPh sb="0" eb="1">
      <t>ハン</t>
    </rPh>
    <rPh sb="3" eb="4">
      <t>イシ</t>
    </rPh>
    <phoneticPr fontId="12"/>
  </si>
  <si>
    <t>道路土工、排水構造物工、舗装工、縁石工、構造物撤去工</t>
    <rPh sb="0" eb="4">
      <t>ドウロドコウ</t>
    </rPh>
    <rPh sb="5" eb="7">
      <t>ハイスイ</t>
    </rPh>
    <rPh sb="7" eb="11">
      <t>コウゾウブツコウ</t>
    </rPh>
    <rPh sb="12" eb="15">
      <t>ホソウコウ</t>
    </rPh>
    <phoneticPr fontId="12"/>
  </si>
  <si>
    <t>仮設工</t>
    <rPh sb="0" eb="3">
      <t>カセツコウ</t>
    </rPh>
    <phoneticPr fontId="12"/>
  </si>
  <si>
    <t>般-2空</t>
    <rPh sb="0" eb="1">
      <t>ハン</t>
    </rPh>
    <rPh sb="3" eb="4">
      <t>ソラ</t>
    </rPh>
    <phoneticPr fontId="12"/>
  </si>
  <si>
    <t>10年以上の実務経験</t>
  </si>
  <si>
    <t>旧橋撤去工、仮設工の内　クレーン工事</t>
    <rPh sb="6" eb="9">
      <t>カセツコウ</t>
    </rPh>
    <rPh sb="10" eb="11">
      <t>ウチ</t>
    </rPh>
    <rPh sb="16" eb="18">
      <t>コウジ</t>
    </rPh>
    <phoneticPr fontId="12"/>
  </si>
  <si>
    <t>般-29胆</t>
    <rPh sb="0" eb="1">
      <t>ハン</t>
    </rPh>
    <rPh sb="4" eb="5">
      <t>イ</t>
    </rPh>
    <phoneticPr fontId="12"/>
  </si>
  <si>
    <t>旧橋撤去工</t>
    <rPh sb="0" eb="5">
      <t>キュウキョウテッキョコウ</t>
    </rPh>
    <phoneticPr fontId="12"/>
  </si>
  <si>
    <t>16105</t>
  </si>
  <si>
    <t>仮設工の内　鋼矢板圧入・引抜工事</t>
    <rPh sb="0" eb="3">
      <t>カセツコウ</t>
    </rPh>
    <rPh sb="4" eb="5">
      <t>ウチ</t>
    </rPh>
    <rPh sb="6" eb="9">
      <t>コウヤイタ</t>
    </rPh>
    <rPh sb="9" eb="11">
      <t>アツニュウ</t>
    </rPh>
    <rPh sb="12" eb="14">
      <t>ヒキヌ</t>
    </rPh>
    <rPh sb="14" eb="16">
      <t>コウジ</t>
    </rPh>
    <phoneticPr fontId="12"/>
  </si>
  <si>
    <t>2級建設機械施工技士</t>
    <rPh sb="1" eb="2">
      <t>キュウ</t>
    </rPh>
    <rPh sb="2" eb="6">
      <t>ケンセツキカイ</t>
    </rPh>
    <rPh sb="6" eb="10">
      <t>セコウギシ</t>
    </rPh>
    <phoneticPr fontId="12"/>
  </si>
  <si>
    <t>北海道開発局　札幌開発建設部</t>
  </si>
  <si>
    <t>－</t>
  </si>
  <si>
    <t>道路照明設備工事</t>
    <rPh sb="0" eb="2">
      <t>ドウロ</t>
    </rPh>
    <rPh sb="2" eb="4">
      <t>ショウメイ</t>
    </rPh>
    <rPh sb="4" eb="6">
      <t>セツビ</t>
    </rPh>
    <rPh sb="6" eb="8">
      <t>コウジ</t>
    </rPh>
    <phoneticPr fontId="12"/>
  </si>
  <si>
    <t>電気</t>
    <rPh sb="0" eb="2">
      <t>デンキ</t>
    </rPh>
    <phoneticPr fontId="12"/>
  </si>
  <si>
    <t>2級電気施工管理技士</t>
    <rPh sb="1" eb="2">
      <t>キュウ</t>
    </rPh>
    <rPh sb="2" eb="4">
      <t>デンキ</t>
    </rPh>
    <rPh sb="4" eb="6">
      <t>セコウ</t>
    </rPh>
    <rPh sb="6" eb="10">
      <t>カンリギシ</t>
    </rPh>
    <phoneticPr fontId="12"/>
  </si>
  <si>
    <t>翌月25日</t>
  </si>
  <si>
    <t>第2種電気工事士</t>
    <rPh sb="0" eb="1">
      <t>ダイ</t>
    </rPh>
    <rPh sb="2" eb="3">
      <t>シュ</t>
    </rPh>
    <rPh sb="3" eb="5">
      <t>デンキ</t>
    </rPh>
    <rPh sb="5" eb="7">
      <t>コウジ</t>
    </rPh>
    <rPh sb="7" eb="8">
      <t>シ</t>
    </rPh>
    <phoneticPr fontId="12"/>
  </si>
  <si>
    <t>翌々5日</t>
    <rPh sb="0" eb="2">
      <t>ヨクヨク</t>
    </rPh>
    <rPh sb="3" eb="4">
      <t>ニチ</t>
    </rPh>
    <phoneticPr fontId="12"/>
  </si>
  <si>
    <t>5475</t>
  </si>
  <si>
    <t>般-2</t>
    <rPh sb="0" eb="1">
      <t>ハン</t>
    </rPh>
    <phoneticPr fontId="12"/>
  </si>
  <si>
    <t>信号機移設工事</t>
    <rPh sb="0" eb="3">
      <t>シンゴウキ</t>
    </rPh>
    <rPh sb="3" eb="5">
      <t>イセツ</t>
    </rPh>
    <rPh sb="5" eb="7">
      <t>コウジ</t>
    </rPh>
    <phoneticPr fontId="12"/>
  </si>
  <si>
    <t>第一種電気工事士</t>
    <rPh sb="0" eb="3">
      <t>ダイイチシュ</t>
    </rPh>
    <rPh sb="3" eb="5">
      <t>デンキ</t>
    </rPh>
    <rPh sb="5" eb="8">
      <t>コウジシ</t>
    </rPh>
    <phoneticPr fontId="12"/>
  </si>
  <si>
    <t>4日</t>
    <rPh sb="1" eb="2">
      <t>ニチ</t>
    </rPh>
    <phoneticPr fontId="12"/>
  </si>
  <si>
    <t>信号機移設工事</t>
  </si>
  <si>
    <t>電気</t>
  </si>
  <si>
    <t>1098</t>
  </si>
  <si>
    <t>第一種電気工事士</t>
  </si>
  <si>
    <t>4日</t>
  </si>
  <si>
    <t>建整番号</t>
    <rPh sb="0" eb="2">
      <t>ケンセイ</t>
    </rPh>
    <rPh sb="2" eb="4">
      <t>バンゴウ</t>
    </rPh>
    <phoneticPr fontId="12"/>
  </si>
  <si>
    <t>発注者</t>
    <rPh sb="0" eb="3">
      <t>ハッチュウシャ</t>
    </rPh>
    <phoneticPr fontId="12"/>
  </si>
  <si>
    <t>住所</t>
    <rPh sb="0" eb="2">
      <t>ジュウショ</t>
    </rPh>
    <phoneticPr fontId="12"/>
  </si>
  <si>
    <t>札幌開発建設部</t>
    <rPh sb="0" eb="7">
      <t>サッケン</t>
    </rPh>
    <phoneticPr fontId="12"/>
  </si>
  <si>
    <t>函館開発建設部</t>
    <rPh sb="0" eb="7">
      <t>23</t>
    </rPh>
    <phoneticPr fontId="12"/>
  </si>
  <si>
    <t>〒040-8501 函館市大川町1番27号</t>
    <rPh sb="0" eb="21">
      <t>23</t>
    </rPh>
    <phoneticPr fontId="12"/>
  </si>
  <si>
    <t>小樽開発建設部</t>
    <rPh sb="0" eb="7">
      <t>24</t>
    </rPh>
    <phoneticPr fontId="12"/>
  </si>
  <si>
    <t>旭川開発建設部</t>
    <rPh sb="0" eb="7">
      <t>25</t>
    </rPh>
    <phoneticPr fontId="12"/>
  </si>
  <si>
    <t>室蘭開発建設部</t>
    <rPh sb="0" eb="7">
      <t>26</t>
    </rPh>
    <phoneticPr fontId="12"/>
  </si>
  <si>
    <t>釧路開発建設部</t>
    <rPh sb="0" eb="7">
      <t>27</t>
    </rPh>
    <phoneticPr fontId="12"/>
  </si>
  <si>
    <t>帯広開発建設部</t>
    <rPh sb="0" eb="7">
      <t>28</t>
    </rPh>
    <phoneticPr fontId="12"/>
  </si>
  <si>
    <t>網走開発建設部</t>
    <rPh sb="0" eb="7">
      <t>29</t>
    </rPh>
    <phoneticPr fontId="12"/>
  </si>
  <si>
    <t>留萌開発建設部</t>
    <rPh sb="0" eb="7">
      <t>30</t>
    </rPh>
    <phoneticPr fontId="12"/>
  </si>
  <si>
    <t>稚内開発建設部</t>
    <rPh sb="0" eb="7">
      <t>31</t>
    </rPh>
    <phoneticPr fontId="12"/>
  </si>
  <si>
    <t>〒097-8527 稚内市末広5丁目6番1号</t>
    <rPh sb="0" eb="22">
      <t>31</t>
    </rPh>
    <phoneticPr fontId="12"/>
  </si>
  <si>
    <t>〒047-8555 小樽市潮見台１丁目１５番５号</t>
    <rPh sb="0" eb="24">
      <t>24</t>
    </rPh>
    <phoneticPr fontId="12"/>
  </si>
  <si>
    <t>〒078-8513 旭川市宮前通東4155番31</t>
    <rPh sb="0" eb="24">
      <t>25</t>
    </rPh>
    <phoneticPr fontId="12"/>
  </si>
  <si>
    <t>〒051-8524 室蘭市入江町1番地14</t>
    <rPh sb="0" eb="21">
      <t>26</t>
    </rPh>
    <phoneticPr fontId="12"/>
  </si>
  <si>
    <t>〒085-8551 釧路市幸町10丁目3番地</t>
    <rPh sb="0" eb="22">
      <t>27</t>
    </rPh>
    <phoneticPr fontId="12"/>
  </si>
  <si>
    <t>〒080-8585 帯広市西４条南８丁目</t>
    <rPh sb="0" eb="20">
      <t>28</t>
    </rPh>
    <phoneticPr fontId="12"/>
  </si>
  <si>
    <t>〒093-8544 網走市新町2丁目6番1号</t>
    <rPh sb="0" eb="22">
      <t>29</t>
    </rPh>
    <phoneticPr fontId="12"/>
  </si>
  <si>
    <t>〒077-0038 北海道留萌市寿町1丁目68</t>
    <rPh sb="10" eb="13">
      <t>ホッカイドウ</t>
    </rPh>
    <rPh sb="13" eb="16">
      <t>ルモイシ</t>
    </rPh>
    <rPh sb="16" eb="18">
      <t>コトブキチョウ</t>
    </rPh>
    <rPh sb="19" eb="21">
      <t>チョウメ</t>
    </rPh>
    <phoneticPr fontId="12"/>
  </si>
  <si>
    <t>〒060-8506 札幌市中央区北2条西19丁目</t>
    <rPh sb="10" eb="13">
      <t>サッポロシ</t>
    </rPh>
    <rPh sb="13" eb="16">
      <t>チュウオウク</t>
    </rPh>
    <rPh sb="16" eb="17">
      <t>キタ</t>
    </rPh>
    <rPh sb="18" eb="19">
      <t>ジョウ</t>
    </rPh>
    <rPh sb="19" eb="20">
      <t>ニシ</t>
    </rPh>
    <rPh sb="22" eb="24">
      <t>チョウメ</t>
    </rPh>
    <phoneticPr fontId="12"/>
  </si>
  <si>
    <t>元請　太郎</t>
    <rPh sb="0" eb="2">
      <t>モトウケ</t>
    </rPh>
    <rPh sb="3" eb="5">
      <t>タロウ</t>
    </rPh>
    <phoneticPr fontId="12"/>
  </si>
  <si>
    <t>下請　次郎2</t>
    <rPh sb="0" eb="2">
      <t>シタウ</t>
    </rPh>
    <rPh sb="3" eb="5">
      <t>ジロウ</t>
    </rPh>
    <phoneticPr fontId="12"/>
  </si>
  <si>
    <t>下請　次郎4</t>
    <rPh sb="0" eb="2">
      <t>シタウ</t>
    </rPh>
    <rPh sb="3" eb="5">
      <t>ジロウ</t>
    </rPh>
    <phoneticPr fontId="12"/>
  </si>
  <si>
    <t>下請　次郎5</t>
    <rPh sb="0" eb="2">
      <t>シタウ</t>
    </rPh>
    <rPh sb="3" eb="5">
      <t>ジロウ</t>
    </rPh>
    <phoneticPr fontId="12"/>
  </si>
  <si>
    <t>下請　次郎6</t>
    <rPh sb="0" eb="2">
      <t>シタウ</t>
    </rPh>
    <rPh sb="3" eb="5">
      <t>ジロウ</t>
    </rPh>
    <phoneticPr fontId="12"/>
  </si>
  <si>
    <t>下請　次郎7</t>
    <rPh sb="0" eb="2">
      <t>シタウ</t>
    </rPh>
    <rPh sb="3" eb="5">
      <t>ジロウ</t>
    </rPh>
    <phoneticPr fontId="12"/>
  </si>
  <si>
    <t>下請　次郎8</t>
    <rPh sb="0" eb="2">
      <t>シタウ</t>
    </rPh>
    <rPh sb="3" eb="5">
      <t>ジロウ</t>
    </rPh>
    <phoneticPr fontId="12"/>
  </si>
  <si>
    <t>下請　次郎9</t>
    <rPh sb="0" eb="2">
      <t>シタウ</t>
    </rPh>
    <rPh sb="3" eb="5">
      <t>ジロウ</t>
    </rPh>
    <phoneticPr fontId="12"/>
  </si>
  <si>
    <t>下請　次郎10</t>
    <rPh sb="0" eb="2">
      <t>シタウ</t>
    </rPh>
    <rPh sb="3" eb="5">
      <t>ジロウ</t>
    </rPh>
    <phoneticPr fontId="12"/>
  </si>
  <si>
    <t>下請　次郎11</t>
    <rPh sb="0" eb="2">
      <t>シタウ</t>
    </rPh>
    <rPh sb="3" eb="5">
      <t>ジロウ</t>
    </rPh>
    <phoneticPr fontId="12"/>
  </si>
  <si>
    <t>下請　次郎12</t>
    <rPh sb="0" eb="2">
      <t>シタウ</t>
    </rPh>
    <rPh sb="3" eb="5">
      <t>ジロウ</t>
    </rPh>
    <phoneticPr fontId="12"/>
  </si>
  <si>
    <t>下請　次郎14</t>
    <rPh sb="0" eb="2">
      <t>シタウ</t>
    </rPh>
    <rPh sb="3" eb="5">
      <t>ジロウ</t>
    </rPh>
    <phoneticPr fontId="12"/>
  </si>
  <si>
    <t>下請　次郎15</t>
    <rPh sb="0" eb="2">
      <t>シタウ</t>
    </rPh>
    <rPh sb="3" eb="5">
      <t>ジロウ</t>
    </rPh>
    <phoneticPr fontId="12"/>
  </si>
  <si>
    <t>下請　次郎16</t>
    <rPh sb="0" eb="2">
      <t>シタウ</t>
    </rPh>
    <rPh sb="3" eb="5">
      <t>ジロウ</t>
    </rPh>
    <phoneticPr fontId="12"/>
  </si>
  <si>
    <t>下請　次郎17</t>
    <rPh sb="0" eb="2">
      <t>シタウ</t>
    </rPh>
    <rPh sb="3" eb="5">
      <t>ジロウ</t>
    </rPh>
    <phoneticPr fontId="12"/>
  </si>
  <si>
    <t>下請　次郎18</t>
    <rPh sb="0" eb="2">
      <t>シタウ</t>
    </rPh>
    <rPh sb="3" eb="5">
      <t>ジロウ</t>
    </rPh>
    <phoneticPr fontId="12"/>
  </si>
  <si>
    <t>下請　次郎19</t>
    <rPh sb="0" eb="2">
      <t>シタウ</t>
    </rPh>
    <rPh sb="3" eb="5">
      <t>ジロウ</t>
    </rPh>
    <phoneticPr fontId="12"/>
  </si>
  <si>
    <t>下請　次郎20</t>
    <rPh sb="0" eb="2">
      <t>シタウ</t>
    </rPh>
    <rPh sb="3" eb="5">
      <t>ジロウ</t>
    </rPh>
    <phoneticPr fontId="12"/>
  </si>
  <si>
    <t>下請　次郎21</t>
    <rPh sb="0" eb="2">
      <t>シタウ</t>
    </rPh>
    <rPh sb="3" eb="5">
      <t>ジロウ</t>
    </rPh>
    <phoneticPr fontId="12"/>
  </si>
  <si>
    <t>下請　次郎22</t>
    <rPh sb="0" eb="2">
      <t>シタウ</t>
    </rPh>
    <rPh sb="3" eb="5">
      <t>ジロウ</t>
    </rPh>
    <phoneticPr fontId="12"/>
  </si>
  <si>
    <t>下請　次郎24</t>
    <rPh sb="0" eb="2">
      <t>シタウ</t>
    </rPh>
    <rPh sb="3" eb="5">
      <t>ジロウ</t>
    </rPh>
    <phoneticPr fontId="12"/>
  </si>
  <si>
    <t>下請　次郎25</t>
    <rPh sb="0" eb="2">
      <t>シタウ</t>
    </rPh>
    <rPh sb="3" eb="5">
      <t>ジロウ</t>
    </rPh>
    <phoneticPr fontId="12"/>
  </si>
  <si>
    <t>下請　次郎26</t>
    <rPh sb="0" eb="2">
      <t>シタウ</t>
    </rPh>
    <rPh sb="3" eb="5">
      <t>ジロウ</t>
    </rPh>
    <phoneticPr fontId="12"/>
  </si>
  <si>
    <t>下請　次郎27</t>
    <rPh sb="0" eb="2">
      <t>シタウ</t>
    </rPh>
    <rPh sb="3" eb="5">
      <t>ジロウ</t>
    </rPh>
    <phoneticPr fontId="12"/>
  </si>
  <si>
    <t>下請　次郎28</t>
    <rPh sb="0" eb="2">
      <t>シタウ</t>
    </rPh>
    <rPh sb="3" eb="5">
      <t>ジロウ</t>
    </rPh>
    <phoneticPr fontId="12"/>
  </si>
  <si>
    <t>下請　次郎29</t>
    <rPh sb="0" eb="2">
      <t>シタウ</t>
    </rPh>
    <rPh sb="3" eb="5">
      <t>ジロウ</t>
    </rPh>
    <phoneticPr fontId="12"/>
  </si>
  <si>
    <t>下請　次郎40</t>
    <rPh sb="0" eb="2">
      <t>シタウ</t>
    </rPh>
    <rPh sb="3" eb="5">
      <t>ジロウ</t>
    </rPh>
    <phoneticPr fontId="12"/>
  </si>
  <si>
    <t>札幌市西区八軒××</t>
    <rPh sb="0" eb="3">
      <t>サッポロシ</t>
    </rPh>
    <rPh sb="3" eb="5">
      <t>ニシク</t>
    </rPh>
    <rPh sb="5" eb="7">
      <t>ハッケン</t>
    </rPh>
    <phoneticPr fontId="12"/>
  </si>
  <si>
    <t>1級土木施工管理技士　C00100061X号</t>
    <rPh sb="1" eb="2">
      <t>キュウ</t>
    </rPh>
    <rPh sb="2" eb="4">
      <t>ドボク</t>
    </rPh>
    <rPh sb="4" eb="6">
      <t>セコウ</t>
    </rPh>
    <rPh sb="6" eb="8">
      <t>カンリ</t>
    </rPh>
    <rPh sb="8" eb="10">
      <t>ギシ</t>
    </rPh>
    <rPh sb="21" eb="22">
      <t>ゴウ</t>
    </rPh>
    <phoneticPr fontId="12"/>
  </si>
  <si>
    <t>特-X0石</t>
    <rPh sb="0" eb="1">
      <t>トク</t>
    </rPh>
    <rPh sb="4" eb="5">
      <t>イシ</t>
    </rPh>
    <phoneticPr fontId="12"/>
  </si>
  <si>
    <t>1470X</t>
  </si>
  <si>
    <t>0X577</t>
  </si>
  <si>
    <t>0X806</t>
  </si>
  <si>
    <t>009X2</t>
  </si>
  <si>
    <t>般-X0石</t>
  </si>
  <si>
    <t>般-X0石</t>
    <rPh sb="0" eb="1">
      <t>ハン</t>
    </rPh>
    <rPh sb="4" eb="5">
      <t>イシ</t>
    </rPh>
    <phoneticPr fontId="12"/>
  </si>
  <si>
    <t>00X56</t>
  </si>
  <si>
    <t>197X/6/9</t>
  </si>
  <si>
    <t>2X154</t>
  </si>
  <si>
    <t>18X4X</t>
  </si>
  <si>
    <t>1982/X/18</t>
  </si>
  <si>
    <t>1976/5/1X</t>
  </si>
  <si>
    <t>2X149</t>
  </si>
  <si>
    <t>1976/6/1X</t>
  </si>
  <si>
    <t>11X00</t>
  </si>
  <si>
    <t>178X9</t>
  </si>
  <si>
    <t>1987/X/7</t>
  </si>
  <si>
    <t>主任　一子</t>
    <rPh sb="0" eb="2">
      <t>シュニン</t>
    </rPh>
    <rPh sb="3" eb="5">
      <t>カズコ</t>
    </rPh>
    <phoneticPr fontId="12"/>
  </si>
  <si>
    <t>代理　一郎</t>
    <rPh sb="0" eb="2">
      <t>ダイリ</t>
    </rPh>
    <rPh sb="3" eb="5">
      <t>イチロウ</t>
    </rPh>
    <phoneticPr fontId="12"/>
  </si>
  <si>
    <t>主任　二子2</t>
    <rPh sb="0" eb="2">
      <t>シュニン</t>
    </rPh>
    <rPh sb="3" eb="5">
      <t>フタゴ</t>
    </rPh>
    <phoneticPr fontId="12"/>
  </si>
  <si>
    <t>主任　二子3</t>
    <rPh sb="0" eb="2">
      <t>シュニン</t>
    </rPh>
    <rPh sb="3" eb="5">
      <t>フタゴ</t>
    </rPh>
    <phoneticPr fontId="12"/>
  </si>
  <si>
    <t>主任　二子4</t>
    <rPh sb="0" eb="2">
      <t>シュニン</t>
    </rPh>
    <rPh sb="3" eb="5">
      <t>フタゴ</t>
    </rPh>
    <phoneticPr fontId="12"/>
  </si>
  <si>
    <t>主任　二子5</t>
    <rPh sb="0" eb="2">
      <t>シュニン</t>
    </rPh>
    <rPh sb="3" eb="5">
      <t>フタゴ</t>
    </rPh>
    <phoneticPr fontId="12"/>
  </si>
  <si>
    <t>主任　二子6</t>
    <rPh sb="0" eb="2">
      <t>シュニン</t>
    </rPh>
    <rPh sb="3" eb="5">
      <t>フタゴ</t>
    </rPh>
    <phoneticPr fontId="12"/>
  </si>
  <si>
    <t>主任　二子7</t>
    <rPh sb="0" eb="2">
      <t>シュニン</t>
    </rPh>
    <rPh sb="3" eb="5">
      <t>フタゴ</t>
    </rPh>
    <phoneticPr fontId="12"/>
  </si>
  <si>
    <t>主任　二子8</t>
    <rPh sb="0" eb="2">
      <t>シュニン</t>
    </rPh>
    <rPh sb="3" eb="5">
      <t>フタゴ</t>
    </rPh>
    <phoneticPr fontId="12"/>
  </si>
  <si>
    <t>主任　二子9</t>
    <rPh sb="0" eb="2">
      <t>シュニン</t>
    </rPh>
    <rPh sb="3" eb="5">
      <t>フタゴ</t>
    </rPh>
    <phoneticPr fontId="12"/>
  </si>
  <si>
    <t>主任　二子10</t>
    <rPh sb="0" eb="2">
      <t>シュニン</t>
    </rPh>
    <rPh sb="3" eb="5">
      <t>フタゴ</t>
    </rPh>
    <phoneticPr fontId="12"/>
  </si>
  <si>
    <t>主任　二子11</t>
    <rPh sb="0" eb="2">
      <t>シュニン</t>
    </rPh>
    <rPh sb="3" eb="5">
      <t>フタゴ</t>
    </rPh>
    <phoneticPr fontId="12"/>
  </si>
  <si>
    <t>主任　二子12</t>
    <rPh sb="0" eb="2">
      <t>シュニン</t>
    </rPh>
    <rPh sb="3" eb="5">
      <t>フタゴ</t>
    </rPh>
    <phoneticPr fontId="12"/>
  </si>
  <si>
    <t>主任　二子13</t>
    <rPh sb="0" eb="2">
      <t>シュニン</t>
    </rPh>
    <rPh sb="3" eb="5">
      <t>フタゴ</t>
    </rPh>
    <phoneticPr fontId="12"/>
  </si>
  <si>
    <t>主任　二子14</t>
    <rPh sb="0" eb="2">
      <t>シュニン</t>
    </rPh>
    <rPh sb="3" eb="5">
      <t>フタゴ</t>
    </rPh>
    <phoneticPr fontId="12"/>
  </si>
  <si>
    <t>主任　二子15</t>
    <rPh sb="0" eb="2">
      <t>シュニン</t>
    </rPh>
    <rPh sb="3" eb="5">
      <t>フタゴ</t>
    </rPh>
    <phoneticPr fontId="12"/>
  </si>
  <si>
    <t>主任　二子16</t>
    <rPh sb="0" eb="2">
      <t>シュニン</t>
    </rPh>
    <rPh sb="3" eb="5">
      <t>フタゴ</t>
    </rPh>
    <phoneticPr fontId="12"/>
  </si>
  <si>
    <t>主任　二子17</t>
    <rPh sb="0" eb="2">
      <t>シュニン</t>
    </rPh>
    <rPh sb="3" eb="5">
      <t>フタゴ</t>
    </rPh>
    <phoneticPr fontId="12"/>
  </si>
  <si>
    <t>主任　二子18</t>
    <rPh sb="0" eb="2">
      <t>シュニン</t>
    </rPh>
    <rPh sb="3" eb="5">
      <t>フタゴ</t>
    </rPh>
    <phoneticPr fontId="12"/>
  </si>
  <si>
    <t>主任　二子19</t>
    <rPh sb="0" eb="2">
      <t>シュニン</t>
    </rPh>
    <rPh sb="3" eb="5">
      <t>フタゴ</t>
    </rPh>
    <phoneticPr fontId="12"/>
  </si>
  <si>
    <t>主任　二子20</t>
    <rPh sb="0" eb="2">
      <t>シュニン</t>
    </rPh>
    <rPh sb="3" eb="5">
      <t>フタゴ</t>
    </rPh>
    <phoneticPr fontId="12"/>
  </si>
  <si>
    <t>主任　二子21</t>
    <rPh sb="0" eb="2">
      <t>シュニン</t>
    </rPh>
    <rPh sb="3" eb="5">
      <t>フタゴ</t>
    </rPh>
    <phoneticPr fontId="12"/>
  </si>
  <si>
    <t>主任　二子22</t>
    <rPh sb="0" eb="2">
      <t>シュニン</t>
    </rPh>
    <rPh sb="3" eb="5">
      <t>フタゴ</t>
    </rPh>
    <phoneticPr fontId="12"/>
  </si>
  <si>
    <t>主任　二子23</t>
    <rPh sb="0" eb="2">
      <t>シュニン</t>
    </rPh>
    <rPh sb="3" eb="5">
      <t>フタゴ</t>
    </rPh>
    <phoneticPr fontId="12"/>
  </si>
  <si>
    <t>主任　二子24</t>
    <rPh sb="0" eb="2">
      <t>シュニン</t>
    </rPh>
    <rPh sb="3" eb="5">
      <t>フタゴ</t>
    </rPh>
    <phoneticPr fontId="12"/>
  </si>
  <si>
    <t>主任　二子25</t>
    <rPh sb="0" eb="2">
      <t>シュニン</t>
    </rPh>
    <rPh sb="3" eb="5">
      <t>フタゴ</t>
    </rPh>
    <phoneticPr fontId="12"/>
  </si>
  <si>
    <t>主任　二子26</t>
    <rPh sb="0" eb="2">
      <t>シュニン</t>
    </rPh>
    <rPh sb="3" eb="5">
      <t>フタゴ</t>
    </rPh>
    <phoneticPr fontId="12"/>
  </si>
  <si>
    <t>主任　二子27</t>
    <rPh sb="0" eb="2">
      <t>シュニン</t>
    </rPh>
    <rPh sb="3" eb="5">
      <t>フタゴ</t>
    </rPh>
    <phoneticPr fontId="12"/>
  </si>
  <si>
    <t>主任　二子28</t>
    <rPh sb="0" eb="2">
      <t>シュニン</t>
    </rPh>
    <rPh sb="3" eb="5">
      <t>フタゴ</t>
    </rPh>
    <phoneticPr fontId="12"/>
  </si>
  <si>
    <t>主任　二子29</t>
    <rPh sb="0" eb="2">
      <t>シュニン</t>
    </rPh>
    <rPh sb="3" eb="5">
      <t>フタゴ</t>
    </rPh>
    <phoneticPr fontId="12"/>
  </si>
  <si>
    <t>主任　二子30</t>
    <rPh sb="0" eb="2">
      <t>シュニン</t>
    </rPh>
    <rPh sb="3" eb="5">
      <t>フタゴ</t>
    </rPh>
    <phoneticPr fontId="12"/>
  </si>
  <si>
    <t>主任　二子31</t>
    <rPh sb="0" eb="2">
      <t>シュニン</t>
    </rPh>
    <rPh sb="3" eb="5">
      <t>フタゴ</t>
    </rPh>
    <phoneticPr fontId="12"/>
  </si>
  <si>
    <t>主任　二子32</t>
    <rPh sb="0" eb="2">
      <t>シュニン</t>
    </rPh>
    <rPh sb="3" eb="5">
      <t>フタゴ</t>
    </rPh>
    <phoneticPr fontId="12"/>
  </si>
  <si>
    <t>主任　二子33</t>
    <rPh sb="0" eb="2">
      <t>シュニン</t>
    </rPh>
    <rPh sb="3" eb="5">
      <t>フタゴ</t>
    </rPh>
    <phoneticPr fontId="12"/>
  </si>
  <si>
    <t>主任　二子34</t>
    <rPh sb="0" eb="2">
      <t>シュニン</t>
    </rPh>
    <rPh sb="3" eb="5">
      <t>フタゴ</t>
    </rPh>
    <phoneticPr fontId="12"/>
  </si>
  <si>
    <t>主任　二子35</t>
    <rPh sb="0" eb="2">
      <t>シュニン</t>
    </rPh>
    <rPh sb="3" eb="5">
      <t>フタゴ</t>
    </rPh>
    <phoneticPr fontId="12"/>
  </si>
  <si>
    <t>主任　二子36</t>
    <rPh sb="0" eb="2">
      <t>シュニン</t>
    </rPh>
    <rPh sb="3" eb="5">
      <t>フタゴ</t>
    </rPh>
    <phoneticPr fontId="12"/>
  </si>
  <si>
    <t>主任　二子37</t>
    <rPh sb="0" eb="2">
      <t>シュニン</t>
    </rPh>
    <rPh sb="3" eb="5">
      <t>フタゴ</t>
    </rPh>
    <phoneticPr fontId="12"/>
  </si>
  <si>
    <t>主任　二子38</t>
    <rPh sb="0" eb="2">
      <t>シュニン</t>
    </rPh>
    <rPh sb="3" eb="5">
      <t>フタゴ</t>
    </rPh>
    <phoneticPr fontId="12"/>
  </si>
  <si>
    <t>主任　二子39</t>
    <rPh sb="0" eb="2">
      <t>シュニン</t>
    </rPh>
    <rPh sb="3" eb="5">
      <t>フタゴ</t>
    </rPh>
    <phoneticPr fontId="12"/>
  </si>
  <si>
    <t>主任　二子40</t>
    <rPh sb="0" eb="2">
      <t>シュニン</t>
    </rPh>
    <rPh sb="3" eb="5">
      <t>フタゴ</t>
    </rPh>
    <phoneticPr fontId="12"/>
  </si>
  <si>
    <t>代理　二郎2</t>
    <rPh sb="0" eb="2">
      <t>ダイリ</t>
    </rPh>
    <rPh sb="3" eb="5">
      <t>ジロウ</t>
    </rPh>
    <phoneticPr fontId="12"/>
  </si>
  <si>
    <t>代理　二郎3</t>
    <rPh sb="0" eb="2">
      <t>ダイリ</t>
    </rPh>
    <rPh sb="3" eb="5">
      <t>ジロウ</t>
    </rPh>
    <phoneticPr fontId="12"/>
  </si>
  <si>
    <t>代理　二郎4</t>
    <rPh sb="0" eb="2">
      <t>ダイリ</t>
    </rPh>
    <rPh sb="3" eb="5">
      <t>ジロウ</t>
    </rPh>
    <phoneticPr fontId="12"/>
  </si>
  <si>
    <t>代理　二郎5</t>
    <rPh sb="0" eb="2">
      <t>ダイリ</t>
    </rPh>
    <rPh sb="3" eb="5">
      <t>ジロウ</t>
    </rPh>
    <phoneticPr fontId="12"/>
  </si>
  <si>
    <t>代理　二郎6</t>
    <rPh sb="0" eb="2">
      <t>ダイリ</t>
    </rPh>
    <rPh sb="3" eb="5">
      <t>ジロウ</t>
    </rPh>
    <phoneticPr fontId="12"/>
  </si>
  <si>
    <t>代理　二郎7</t>
    <rPh sb="0" eb="2">
      <t>ダイリ</t>
    </rPh>
    <rPh sb="3" eb="5">
      <t>ジロウ</t>
    </rPh>
    <phoneticPr fontId="12"/>
  </si>
  <si>
    <t>代理　二郎8</t>
    <rPh sb="0" eb="2">
      <t>ダイリ</t>
    </rPh>
    <rPh sb="3" eb="5">
      <t>ジロウ</t>
    </rPh>
    <phoneticPr fontId="12"/>
  </si>
  <si>
    <t>代理　二郎9</t>
    <rPh sb="0" eb="2">
      <t>ダイリ</t>
    </rPh>
    <rPh sb="3" eb="5">
      <t>ジロウ</t>
    </rPh>
    <phoneticPr fontId="12"/>
  </si>
  <si>
    <t>代理　二郎10</t>
    <rPh sb="0" eb="2">
      <t>ダイリ</t>
    </rPh>
    <rPh sb="3" eb="5">
      <t>ジロウ</t>
    </rPh>
    <phoneticPr fontId="12"/>
  </si>
  <si>
    <t>代理　二郎11</t>
    <rPh sb="0" eb="2">
      <t>ダイリ</t>
    </rPh>
    <rPh sb="3" eb="5">
      <t>ジロウ</t>
    </rPh>
    <phoneticPr fontId="12"/>
  </si>
  <si>
    <t>代理　二郎12</t>
    <rPh sb="0" eb="2">
      <t>ダイリ</t>
    </rPh>
    <rPh sb="3" eb="5">
      <t>ジロウ</t>
    </rPh>
    <phoneticPr fontId="12"/>
  </si>
  <si>
    <t>代理　二郎13</t>
    <rPh sb="0" eb="2">
      <t>ダイリ</t>
    </rPh>
    <rPh sb="3" eb="5">
      <t>ジロウ</t>
    </rPh>
    <phoneticPr fontId="12"/>
  </si>
  <si>
    <t>代理　二郎14</t>
    <rPh sb="0" eb="2">
      <t>ダイリ</t>
    </rPh>
    <rPh sb="3" eb="5">
      <t>ジロウ</t>
    </rPh>
    <phoneticPr fontId="12"/>
  </si>
  <si>
    <t>代理　二郎15</t>
    <rPh sb="0" eb="2">
      <t>ダイリ</t>
    </rPh>
    <rPh sb="3" eb="5">
      <t>ジロウ</t>
    </rPh>
    <phoneticPr fontId="12"/>
  </si>
  <si>
    <t>代理　二郎16</t>
    <rPh sb="0" eb="2">
      <t>ダイリ</t>
    </rPh>
    <rPh sb="3" eb="5">
      <t>ジロウ</t>
    </rPh>
    <phoneticPr fontId="12"/>
  </si>
  <si>
    <t>代理　二郎17</t>
    <rPh sb="0" eb="2">
      <t>ダイリ</t>
    </rPh>
    <rPh sb="3" eb="5">
      <t>ジロウ</t>
    </rPh>
    <phoneticPr fontId="12"/>
  </si>
  <si>
    <t>代理　二郎18</t>
    <rPh sb="0" eb="2">
      <t>ダイリ</t>
    </rPh>
    <rPh sb="3" eb="5">
      <t>ジロウ</t>
    </rPh>
    <phoneticPr fontId="12"/>
  </si>
  <si>
    <t>代理　二郎19</t>
    <rPh sb="0" eb="2">
      <t>ダイリ</t>
    </rPh>
    <rPh sb="3" eb="5">
      <t>ジロウ</t>
    </rPh>
    <phoneticPr fontId="12"/>
  </si>
  <si>
    <t>代理　二郎20</t>
    <rPh sb="0" eb="2">
      <t>ダイリ</t>
    </rPh>
    <rPh sb="3" eb="5">
      <t>ジロウ</t>
    </rPh>
    <phoneticPr fontId="12"/>
  </si>
  <si>
    <t>代理　二郎21</t>
    <rPh sb="0" eb="2">
      <t>ダイリ</t>
    </rPh>
    <rPh sb="3" eb="5">
      <t>ジロウ</t>
    </rPh>
    <phoneticPr fontId="12"/>
  </si>
  <si>
    <t>代理　二郎22</t>
    <rPh sb="0" eb="2">
      <t>ダイリ</t>
    </rPh>
    <rPh sb="3" eb="5">
      <t>ジロウ</t>
    </rPh>
    <phoneticPr fontId="12"/>
  </si>
  <si>
    <t>代理　二郎23</t>
    <rPh sb="0" eb="2">
      <t>ダイリ</t>
    </rPh>
    <rPh sb="3" eb="5">
      <t>ジロウ</t>
    </rPh>
    <phoneticPr fontId="12"/>
  </si>
  <si>
    <t>代理　二郎24</t>
    <rPh sb="0" eb="2">
      <t>ダイリ</t>
    </rPh>
    <rPh sb="3" eb="5">
      <t>ジロウ</t>
    </rPh>
    <phoneticPr fontId="12"/>
  </si>
  <si>
    <t>代理　二郎25</t>
    <rPh sb="0" eb="2">
      <t>ダイリ</t>
    </rPh>
    <rPh sb="3" eb="5">
      <t>ジロウ</t>
    </rPh>
    <phoneticPr fontId="12"/>
  </si>
  <si>
    <t>代理　二郎26</t>
    <rPh sb="0" eb="2">
      <t>ダイリ</t>
    </rPh>
    <rPh sb="3" eb="5">
      <t>ジロウ</t>
    </rPh>
    <phoneticPr fontId="12"/>
  </si>
  <si>
    <t>代理　二郎27</t>
    <rPh sb="0" eb="2">
      <t>ダイリ</t>
    </rPh>
    <rPh sb="3" eb="5">
      <t>ジロウ</t>
    </rPh>
    <phoneticPr fontId="12"/>
  </si>
  <si>
    <t>代理　二郎28</t>
    <rPh sb="0" eb="2">
      <t>ダイリ</t>
    </rPh>
    <rPh sb="3" eb="5">
      <t>ジロウ</t>
    </rPh>
    <phoneticPr fontId="12"/>
  </si>
  <si>
    <t>代理　二郎29</t>
    <rPh sb="0" eb="2">
      <t>ダイリ</t>
    </rPh>
    <rPh sb="3" eb="5">
      <t>ジロウ</t>
    </rPh>
    <phoneticPr fontId="12"/>
  </si>
  <si>
    <t>代理　二郎30</t>
    <rPh sb="0" eb="2">
      <t>ダイリ</t>
    </rPh>
    <rPh sb="3" eb="5">
      <t>ジロウ</t>
    </rPh>
    <phoneticPr fontId="12"/>
  </si>
  <si>
    <t>代理　二郎31</t>
    <rPh sb="0" eb="2">
      <t>ダイリ</t>
    </rPh>
    <rPh sb="3" eb="5">
      <t>ジロウ</t>
    </rPh>
    <phoneticPr fontId="12"/>
  </si>
  <si>
    <t>代理　二郎32</t>
    <rPh sb="0" eb="2">
      <t>ダイリ</t>
    </rPh>
    <rPh sb="3" eb="5">
      <t>ジロウ</t>
    </rPh>
    <phoneticPr fontId="12"/>
  </si>
  <si>
    <t>代理　二郎33</t>
    <rPh sb="0" eb="2">
      <t>ダイリ</t>
    </rPh>
    <rPh sb="3" eb="5">
      <t>ジロウ</t>
    </rPh>
    <phoneticPr fontId="12"/>
  </si>
  <si>
    <t>代理　二郎34</t>
    <rPh sb="0" eb="2">
      <t>ダイリ</t>
    </rPh>
    <rPh sb="3" eb="5">
      <t>ジロウ</t>
    </rPh>
    <phoneticPr fontId="12"/>
  </si>
  <si>
    <t>代理　二郎35</t>
    <rPh sb="0" eb="2">
      <t>ダイリ</t>
    </rPh>
    <rPh sb="3" eb="5">
      <t>ジロウ</t>
    </rPh>
    <phoneticPr fontId="12"/>
  </si>
  <si>
    <t>代理　二郎36</t>
    <rPh sb="0" eb="2">
      <t>ダイリ</t>
    </rPh>
    <rPh sb="3" eb="5">
      <t>ジロウ</t>
    </rPh>
    <phoneticPr fontId="12"/>
  </si>
  <si>
    <t>代理　二郎37</t>
    <rPh sb="0" eb="2">
      <t>ダイリ</t>
    </rPh>
    <rPh sb="3" eb="5">
      <t>ジロウ</t>
    </rPh>
    <phoneticPr fontId="12"/>
  </si>
  <si>
    <t>代理　二郎38</t>
    <rPh sb="0" eb="2">
      <t>ダイリ</t>
    </rPh>
    <rPh sb="3" eb="5">
      <t>ジロウ</t>
    </rPh>
    <phoneticPr fontId="12"/>
  </si>
  <si>
    <t>代理　二郎39</t>
    <rPh sb="0" eb="2">
      <t>ダイリ</t>
    </rPh>
    <rPh sb="3" eb="5">
      <t>ジロウ</t>
    </rPh>
    <phoneticPr fontId="12"/>
  </si>
  <si>
    <t>代理　二郎40</t>
    <rPh sb="0" eb="2">
      <t>ダイリ</t>
    </rPh>
    <rPh sb="3" eb="5">
      <t>ジロウ</t>
    </rPh>
    <phoneticPr fontId="12"/>
  </si>
  <si>
    <t>雇用　一男</t>
    <rPh sb="0" eb="2">
      <t>コヨウ</t>
    </rPh>
    <rPh sb="3" eb="5">
      <t>カズオ</t>
    </rPh>
    <phoneticPr fontId="12"/>
  </si>
  <si>
    <t>安全　二助2</t>
    <rPh sb="0" eb="2">
      <t>アンゼン</t>
    </rPh>
    <rPh sb="3" eb="4">
      <t>ニ</t>
    </rPh>
    <rPh sb="4" eb="5">
      <t>スケ</t>
    </rPh>
    <phoneticPr fontId="12"/>
  </si>
  <si>
    <t>推進　二衛2</t>
    <rPh sb="0" eb="2">
      <t>スイシン</t>
    </rPh>
    <rPh sb="3" eb="4">
      <t>ニ</t>
    </rPh>
    <rPh sb="4" eb="5">
      <t>マモル</t>
    </rPh>
    <phoneticPr fontId="12"/>
  </si>
  <si>
    <t>雇用　二男2</t>
    <rPh sb="0" eb="2">
      <t>コヨウ</t>
    </rPh>
    <rPh sb="3" eb="5">
      <t>ジナン</t>
    </rPh>
    <phoneticPr fontId="12"/>
  </si>
  <si>
    <t>安全　二助3</t>
    <rPh sb="0" eb="2">
      <t>アンゼン</t>
    </rPh>
    <rPh sb="3" eb="4">
      <t>ニ</t>
    </rPh>
    <rPh sb="4" eb="5">
      <t>スケ</t>
    </rPh>
    <phoneticPr fontId="12"/>
  </si>
  <si>
    <t>推進　二衛3</t>
    <rPh sb="0" eb="2">
      <t>スイシン</t>
    </rPh>
    <rPh sb="3" eb="4">
      <t>ニ</t>
    </rPh>
    <rPh sb="4" eb="5">
      <t>マモル</t>
    </rPh>
    <phoneticPr fontId="12"/>
  </si>
  <si>
    <t>雇用　二男3</t>
    <rPh sb="0" eb="2">
      <t>コヨウ</t>
    </rPh>
    <rPh sb="3" eb="5">
      <t>ジナン</t>
    </rPh>
    <phoneticPr fontId="12"/>
  </si>
  <si>
    <t>安全　二助4</t>
    <rPh sb="0" eb="2">
      <t>アンゼン</t>
    </rPh>
    <rPh sb="3" eb="4">
      <t>ニ</t>
    </rPh>
    <rPh sb="4" eb="5">
      <t>スケ</t>
    </rPh>
    <phoneticPr fontId="12"/>
  </si>
  <si>
    <t>推進　二衛4</t>
    <rPh sb="0" eb="2">
      <t>スイシン</t>
    </rPh>
    <rPh sb="3" eb="4">
      <t>ニ</t>
    </rPh>
    <rPh sb="4" eb="5">
      <t>マモル</t>
    </rPh>
    <phoneticPr fontId="12"/>
  </si>
  <si>
    <t>雇用　二男4</t>
    <rPh sb="0" eb="2">
      <t>コヨウ</t>
    </rPh>
    <rPh sb="3" eb="5">
      <t>ジナン</t>
    </rPh>
    <phoneticPr fontId="12"/>
  </si>
  <si>
    <t>安全　二助5</t>
    <rPh sb="0" eb="2">
      <t>アンゼン</t>
    </rPh>
    <rPh sb="3" eb="4">
      <t>ニ</t>
    </rPh>
    <rPh sb="4" eb="5">
      <t>スケ</t>
    </rPh>
    <phoneticPr fontId="12"/>
  </si>
  <si>
    <t>推進　二衛5</t>
    <rPh sb="0" eb="2">
      <t>スイシン</t>
    </rPh>
    <rPh sb="3" eb="4">
      <t>ニ</t>
    </rPh>
    <rPh sb="4" eb="5">
      <t>マモル</t>
    </rPh>
    <phoneticPr fontId="12"/>
  </si>
  <si>
    <t>雇用　二男5</t>
    <rPh sb="0" eb="2">
      <t>コヨウ</t>
    </rPh>
    <rPh sb="3" eb="5">
      <t>ジナン</t>
    </rPh>
    <phoneticPr fontId="12"/>
  </si>
  <si>
    <t>安全　二助6</t>
    <rPh sb="0" eb="2">
      <t>アンゼン</t>
    </rPh>
    <rPh sb="3" eb="4">
      <t>ニ</t>
    </rPh>
    <rPh sb="4" eb="5">
      <t>スケ</t>
    </rPh>
    <phoneticPr fontId="12"/>
  </si>
  <si>
    <t>推進　二衛6</t>
    <rPh sb="0" eb="2">
      <t>スイシン</t>
    </rPh>
    <rPh sb="3" eb="4">
      <t>ニ</t>
    </rPh>
    <rPh sb="4" eb="5">
      <t>マモル</t>
    </rPh>
    <phoneticPr fontId="12"/>
  </si>
  <si>
    <t>雇用　二男6</t>
    <rPh sb="0" eb="2">
      <t>コヨウ</t>
    </rPh>
    <rPh sb="3" eb="5">
      <t>ジナン</t>
    </rPh>
    <phoneticPr fontId="12"/>
  </si>
  <si>
    <t>安全　二助7</t>
    <rPh sb="0" eb="2">
      <t>アンゼン</t>
    </rPh>
    <rPh sb="3" eb="4">
      <t>ニ</t>
    </rPh>
    <rPh sb="4" eb="5">
      <t>スケ</t>
    </rPh>
    <phoneticPr fontId="12"/>
  </si>
  <si>
    <t>推進　二衛7</t>
    <rPh sb="0" eb="2">
      <t>スイシン</t>
    </rPh>
    <rPh sb="3" eb="4">
      <t>ニ</t>
    </rPh>
    <rPh sb="4" eb="5">
      <t>マモル</t>
    </rPh>
    <phoneticPr fontId="12"/>
  </si>
  <si>
    <t>雇用　二男7</t>
    <rPh sb="0" eb="2">
      <t>コヨウ</t>
    </rPh>
    <rPh sb="3" eb="5">
      <t>ジナン</t>
    </rPh>
    <phoneticPr fontId="12"/>
  </si>
  <si>
    <t>安全　二助8</t>
    <rPh sb="0" eb="2">
      <t>アンゼン</t>
    </rPh>
    <rPh sb="3" eb="4">
      <t>ニ</t>
    </rPh>
    <rPh sb="4" eb="5">
      <t>スケ</t>
    </rPh>
    <phoneticPr fontId="12"/>
  </si>
  <si>
    <t>推進　二衛8</t>
    <rPh sb="0" eb="2">
      <t>スイシン</t>
    </rPh>
    <rPh sb="3" eb="4">
      <t>ニ</t>
    </rPh>
    <rPh sb="4" eb="5">
      <t>マモル</t>
    </rPh>
    <phoneticPr fontId="12"/>
  </si>
  <si>
    <t>雇用　二男8</t>
    <rPh sb="0" eb="2">
      <t>コヨウ</t>
    </rPh>
    <rPh sb="3" eb="5">
      <t>ジナン</t>
    </rPh>
    <phoneticPr fontId="12"/>
  </si>
  <si>
    <t>安全　二助9</t>
    <rPh sb="0" eb="2">
      <t>アンゼン</t>
    </rPh>
    <rPh sb="3" eb="4">
      <t>ニ</t>
    </rPh>
    <rPh sb="4" eb="5">
      <t>スケ</t>
    </rPh>
    <phoneticPr fontId="12"/>
  </si>
  <si>
    <t>推進　二衛9</t>
    <rPh sb="0" eb="2">
      <t>スイシン</t>
    </rPh>
    <rPh sb="3" eb="4">
      <t>ニ</t>
    </rPh>
    <rPh sb="4" eb="5">
      <t>マモル</t>
    </rPh>
    <phoneticPr fontId="12"/>
  </si>
  <si>
    <t>雇用　二男9</t>
    <rPh sb="0" eb="2">
      <t>コヨウ</t>
    </rPh>
    <rPh sb="3" eb="5">
      <t>ジナン</t>
    </rPh>
    <phoneticPr fontId="12"/>
  </si>
  <si>
    <t>安全　二助10</t>
    <rPh sb="0" eb="2">
      <t>アンゼン</t>
    </rPh>
    <rPh sb="3" eb="4">
      <t>ニ</t>
    </rPh>
    <rPh sb="4" eb="5">
      <t>スケ</t>
    </rPh>
    <phoneticPr fontId="12"/>
  </si>
  <si>
    <t>推進　二衛10</t>
    <rPh sb="0" eb="2">
      <t>スイシン</t>
    </rPh>
    <rPh sb="3" eb="4">
      <t>ニ</t>
    </rPh>
    <rPh sb="4" eb="5">
      <t>マモル</t>
    </rPh>
    <phoneticPr fontId="12"/>
  </si>
  <si>
    <t>雇用　二男10</t>
    <rPh sb="0" eb="2">
      <t>コヨウ</t>
    </rPh>
    <rPh sb="3" eb="5">
      <t>ジナン</t>
    </rPh>
    <phoneticPr fontId="12"/>
  </si>
  <si>
    <t>安全　二助11</t>
    <rPh sb="0" eb="2">
      <t>アンゼン</t>
    </rPh>
    <rPh sb="3" eb="4">
      <t>ニ</t>
    </rPh>
    <rPh sb="4" eb="5">
      <t>スケ</t>
    </rPh>
    <phoneticPr fontId="12"/>
  </si>
  <si>
    <t>推進　二衛11</t>
    <rPh sb="0" eb="2">
      <t>スイシン</t>
    </rPh>
    <rPh sb="3" eb="4">
      <t>ニ</t>
    </rPh>
    <rPh sb="4" eb="5">
      <t>マモル</t>
    </rPh>
    <phoneticPr fontId="12"/>
  </si>
  <si>
    <t>雇用　二男11</t>
    <rPh sb="0" eb="2">
      <t>コヨウ</t>
    </rPh>
    <rPh sb="3" eb="5">
      <t>ジナン</t>
    </rPh>
    <phoneticPr fontId="12"/>
  </si>
  <si>
    <t>安全　二助12</t>
    <rPh sb="0" eb="2">
      <t>アンゼン</t>
    </rPh>
    <rPh sb="3" eb="4">
      <t>ニ</t>
    </rPh>
    <rPh sb="4" eb="5">
      <t>スケ</t>
    </rPh>
    <phoneticPr fontId="12"/>
  </si>
  <si>
    <t>推進　二衛12</t>
    <rPh sb="0" eb="2">
      <t>スイシン</t>
    </rPh>
    <rPh sb="3" eb="4">
      <t>ニ</t>
    </rPh>
    <rPh sb="4" eb="5">
      <t>マモル</t>
    </rPh>
    <phoneticPr fontId="12"/>
  </si>
  <si>
    <t>雇用　二男12</t>
    <rPh sb="0" eb="2">
      <t>コヨウ</t>
    </rPh>
    <rPh sb="3" eb="5">
      <t>ジナン</t>
    </rPh>
    <phoneticPr fontId="12"/>
  </si>
  <si>
    <t>安全　二助13</t>
    <rPh sb="0" eb="2">
      <t>アンゼン</t>
    </rPh>
    <rPh sb="3" eb="4">
      <t>ニ</t>
    </rPh>
    <rPh sb="4" eb="5">
      <t>スケ</t>
    </rPh>
    <phoneticPr fontId="12"/>
  </si>
  <si>
    <t>推進　二衛13</t>
    <rPh sb="0" eb="2">
      <t>スイシン</t>
    </rPh>
    <rPh sb="3" eb="4">
      <t>ニ</t>
    </rPh>
    <rPh sb="4" eb="5">
      <t>マモル</t>
    </rPh>
    <phoneticPr fontId="12"/>
  </si>
  <si>
    <t>雇用　二男13</t>
    <rPh sb="0" eb="2">
      <t>コヨウ</t>
    </rPh>
    <rPh sb="3" eb="5">
      <t>ジナン</t>
    </rPh>
    <phoneticPr fontId="12"/>
  </si>
  <si>
    <t>安全　二助14</t>
    <rPh sb="0" eb="2">
      <t>アンゼン</t>
    </rPh>
    <rPh sb="3" eb="4">
      <t>ニ</t>
    </rPh>
    <rPh sb="4" eb="5">
      <t>スケ</t>
    </rPh>
    <phoneticPr fontId="12"/>
  </si>
  <si>
    <t>推進　二衛14</t>
    <rPh sb="0" eb="2">
      <t>スイシン</t>
    </rPh>
    <rPh sb="3" eb="4">
      <t>ニ</t>
    </rPh>
    <rPh sb="4" eb="5">
      <t>マモル</t>
    </rPh>
    <phoneticPr fontId="12"/>
  </si>
  <si>
    <t>雇用　二男14</t>
    <rPh sb="0" eb="2">
      <t>コヨウ</t>
    </rPh>
    <rPh sb="3" eb="5">
      <t>ジナン</t>
    </rPh>
    <phoneticPr fontId="12"/>
  </si>
  <si>
    <t>安全　二助15</t>
    <rPh sb="0" eb="2">
      <t>アンゼン</t>
    </rPh>
    <rPh sb="3" eb="4">
      <t>ニ</t>
    </rPh>
    <rPh sb="4" eb="5">
      <t>スケ</t>
    </rPh>
    <phoneticPr fontId="12"/>
  </si>
  <si>
    <t>推進　二衛15</t>
    <rPh sb="0" eb="2">
      <t>スイシン</t>
    </rPh>
    <rPh sb="3" eb="4">
      <t>ニ</t>
    </rPh>
    <rPh sb="4" eb="5">
      <t>マモル</t>
    </rPh>
    <phoneticPr fontId="12"/>
  </si>
  <si>
    <t>雇用　二男15</t>
    <rPh sb="0" eb="2">
      <t>コヨウ</t>
    </rPh>
    <rPh sb="3" eb="5">
      <t>ジナン</t>
    </rPh>
    <phoneticPr fontId="12"/>
  </si>
  <si>
    <t>安全　二助16</t>
    <rPh sb="0" eb="2">
      <t>アンゼン</t>
    </rPh>
    <rPh sb="3" eb="4">
      <t>ニ</t>
    </rPh>
    <rPh sb="4" eb="5">
      <t>スケ</t>
    </rPh>
    <phoneticPr fontId="12"/>
  </si>
  <si>
    <t>推進　二衛16</t>
    <rPh sb="0" eb="2">
      <t>スイシン</t>
    </rPh>
    <rPh sb="3" eb="4">
      <t>ニ</t>
    </rPh>
    <rPh sb="4" eb="5">
      <t>マモル</t>
    </rPh>
    <phoneticPr fontId="12"/>
  </si>
  <si>
    <t>雇用　二男16</t>
    <rPh sb="0" eb="2">
      <t>コヨウ</t>
    </rPh>
    <rPh sb="3" eb="5">
      <t>ジナン</t>
    </rPh>
    <phoneticPr fontId="12"/>
  </si>
  <si>
    <t>安全　二助17</t>
    <rPh sb="0" eb="2">
      <t>アンゼン</t>
    </rPh>
    <rPh sb="3" eb="4">
      <t>ニ</t>
    </rPh>
    <rPh sb="4" eb="5">
      <t>スケ</t>
    </rPh>
    <phoneticPr fontId="12"/>
  </si>
  <si>
    <t>推進　二衛17</t>
    <rPh sb="0" eb="2">
      <t>スイシン</t>
    </rPh>
    <rPh sb="3" eb="4">
      <t>ニ</t>
    </rPh>
    <rPh sb="4" eb="5">
      <t>マモル</t>
    </rPh>
    <phoneticPr fontId="12"/>
  </si>
  <si>
    <t>雇用　二男17</t>
    <rPh sb="0" eb="2">
      <t>コヨウ</t>
    </rPh>
    <rPh sb="3" eb="5">
      <t>ジナン</t>
    </rPh>
    <phoneticPr fontId="12"/>
  </si>
  <si>
    <t>安全　二助18</t>
    <rPh sb="0" eb="2">
      <t>アンゼン</t>
    </rPh>
    <rPh sb="3" eb="4">
      <t>ニ</t>
    </rPh>
    <rPh sb="4" eb="5">
      <t>スケ</t>
    </rPh>
    <phoneticPr fontId="12"/>
  </si>
  <si>
    <t>推進　二衛18</t>
    <rPh sb="0" eb="2">
      <t>スイシン</t>
    </rPh>
    <rPh sb="3" eb="4">
      <t>ニ</t>
    </rPh>
    <rPh sb="4" eb="5">
      <t>マモル</t>
    </rPh>
    <phoneticPr fontId="12"/>
  </si>
  <si>
    <t>雇用　二男18</t>
    <rPh sb="0" eb="2">
      <t>コヨウ</t>
    </rPh>
    <rPh sb="3" eb="5">
      <t>ジナン</t>
    </rPh>
    <phoneticPr fontId="12"/>
  </si>
  <si>
    <t>安全　二助19</t>
    <rPh sb="0" eb="2">
      <t>アンゼン</t>
    </rPh>
    <rPh sb="3" eb="4">
      <t>ニ</t>
    </rPh>
    <rPh sb="4" eb="5">
      <t>スケ</t>
    </rPh>
    <phoneticPr fontId="12"/>
  </si>
  <si>
    <t>推進　二衛19</t>
    <rPh sb="0" eb="2">
      <t>スイシン</t>
    </rPh>
    <rPh sb="3" eb="4">
      <t>ニ</t>
    </rPh>
    <rPh sb="4" eb="5">
      <t>マモル</t>
    </rPh>
    <phoneticPr fontId="12"/>
  </si>
  <si>
    <t>雇用　二男19</t>
    <rPh sb="0" eb="2">
      <t>コヨウ</t>
    </rPh>
    <rPh sb="3" eb="5">
      <t>ジナン</t>
    </rPh>
    <phoneticPr fontId="12"/>
  </si>
  <si>
    <t>安全　二助20</t>
    <rPh sb="0" eb="2">
      <t>アンゼン</t>
    </rPh>
    <rPh sb="3" eb="4">
      <t>ニ</t>
    </rPh>
    <rPh sb="4" eb="5">
      <t>スケ</t>
    </rPh>
    <phoneticPr fontId="12"/>
  </si>
  <si>
    <t>推進　二衛20</t>
    <rPh sb="0" eb="2">
      <t>スイシン</t>
    </rPh>
    <rPh sb="3" eb="4">
      <t>ニ</t>
    </rPh>
    <rPh sb="4" eb="5">
      <t>マモル</t>
    </rPh>
    <phoneticPr fontId="12"/>
  </si>
  <si>
    <t>雇用　二男20</t>
    <rPh sb="0" eb="2">
      <t>コヨウ</t>
    </rPh>
    <rPh sb="3" eb="5">
      <t>ジナン</t>
    </rPh>
    <phoneticPr fontId="12"/>
  </si>
  <si>
    <t>安全　二助21</t>
    <rPh sb="0" eb="2">
      <t>アンゼン</t>
    </rPh>
    <rPh sb="3" eb="4">
      <t>ニ</t>
    </rPh>
    <rPh sb="4" eb="5">
      <t>スケ</t>
    </rPh>
    <phoneticPr fontId="12"/>
  </si>
  <si>
    <t>推進　二衛21</t>
    <rPh sb="0" eb="2">
      <t>スイシン</t>
    </rPh>
    <rPh sb="3" eb="4">
      <t>ニ</t>
    </rPh>
    <rPh sb="4" eb="5">
      <t>マモル</t>
    </rPh>
    <phoneticPr fontId="12"/>
  </si>
  <si>
    <t>雇用　二男21</t>
    <rPh sb="0" eb="2">
      <t>コヨウ</t>
    </rPh>
    <rPh sb="3" eb="5">
      <t>ジナン</t>
    </rPh>
    <phoneticPr fontId="12"/>
  </si>
  <si>
    <t>安全　二助22</t>
    <rPh sb="0" eb="2">
      <t>アンゼン</t>
    </rPh>
    <rPh sb="3" eb="4">
      <t>ニ</t>
    </rPh>
    <rPh sb="4" eb="5">
      <t>スケ</t>
    </rPh>
    <phoneticPr fontId="12"/>
  </si>
  <si>
    <t>推進　二衛22</t>
    <rPh sb="0" eb="2">
      <t>スイシン</t>
    </rPh>
    <rPh sb="3" eb="4">
      <t>ニ</t>
    </rPh>
    <rPh sb="4" eb="5">
      <t>マモル</t>
    </rPh>
    <phoneticPr fontId="12"/>
  </si>
  <si>
    <t>雇用　二男22</t>
    <rPh sb="0" eb="2">
      <t>コヨウ</t>
    </rPh>
    <rPh sb="3" eb="5">
      <t>ジナン</t>
    </rPh>
    <phoneticPr fontId="12"/>
  </si>
  <si>
    <t>安全　二助23</t>
    <rPh sb="0" eb="2">
      <t>アンゼン</t>
    </rPh>
    <rPh sb="3" eb="4">
      <t>ニ</t>
    </rPh>
    <rPh sb="4" eb="5">
      <t>スケ</t>
    </rPh>
    <phoneticPr fontId="12"/>
  </si>
  <si>
    <t>推進　二衛23</t>
    <rPh sb="0" eb="2">
      <t>スイシン</t>
    </rPh>
    <rPh sb="3" eb="4">
      <t>ニ</t>
    </rPh>
    <rPh sb="4" eb="5">
      <t>マモル</t>
    </rPh>
    <phoneticPr fontId="12"/>
  </si>
  <si>
    <t>雇用　二男23</t>
    <rPh sb="0" eb="2">
      <t>コヨウ</t>
    </rPh>
    <rPh sb="3" eb="5">
      <t>ジナン</t>
    </rPh>
    <phoneticPr fontId="12"/>
  </si>
  <si>
    <t>安全　二助24</t>
    <rPh sb="0" eb="2">
      <t>アンゼン</t>
    </rPh>
    <rPh sb="3" eb="4">
      <t>ニ</t>
    </rPh>
    <rPh sb="4" eb="5">
      <t>スケ</t>
    </rPh>
    <phoneticPr fontId="12"/>
  </si>
  <si>
    <t>推進　二衛24</t>
    <rPh sb="0" eb="2">
      <t>スイシン</t>
    </rPh>
    <rPh sb="3" eb="4">
      <t>ニ</t>
    </rPh>
    <rPh sb="4" eb="5">
      <t>マモル</t>
    </rPh>
    <phoneticPr fontId="12"/>
  </si>
  <si>
    <t>雇用　二男24</t>
    <rPh sb="0" eb="2">
      <t>コヨウ</t>
    </rPh>
    <rPh sb="3" eb="5">
      <t>ジナン</t>
    </rPh>
    <phoneticPr fontId="12"/>
  </si>
  <si>
    <t>安全　二助25</t>
    <rPh sb="0" eb="2">
      <t>アンゼン</t>
    </rPh>
    <rPh sb="3" eb="4">
      <t>ニ</t>
    </rPh>
    <rPh sb="4" eb="5">
      <t>スケ</t>
    </rPh>
    <phoneticPr fontId="12"/>
  </si>
  <si>
    <t>推進　二衛25</t>
    <rPh sb="0" eb="2">
      <t>スイシン</t>
    </rPh>
    <rPh sb="3" eb="4">
      <t>ニ</t>
    </rPh>
    <rPh sb="4" eb="5">
      <t>マモル</t>
    </rPh>
    <phoneticPr fontId="12"/>
  </si>
  <si>
    <t>雇用　二男25</t>
    <rPh sb="0" eb="2">
      <t>コヨウ</t>
    </rPh>
    <rPh sb="3" eb="5">
      <t>ジナン</t>
    </rPh>
    <phoneticPr fontId="12"/>
  </si>
  <si>
    <t>安全　二助26</t>
    <rPh sb="0" eb="2">
      <t>アンゼン</t>
    </rPh>
    <rPh sb="3" eb="4">
      <t>ニ</t>
    </rPh>
    <rPh sb="4" eb="5">
      <t>スケ</t>
    </rPh>
    <phoneticPr fontId="12"/>
  </si>
  <si>
    <t>推進　二衛26</t>
    <rPh sb="0" eb="2">
      <t>スイシン</t>
    </rPh>
    <rPh sb="3" eb="4">
      <t>ニ</t>
    </rPh>
    <rPh sb="4" eb="5">
      <t>マモル</t>
    </rPh>
    <phoneticPr fontId="12"/>
  </si>
  <si>
    <t>雇用　二男26</t>
    <rPh sb="0" eb="2">
      <t>コヨウ</t>
    </rPh>
    <rPh sb="3" eb="5">
      <t>ジナン</t>
    </rPh>
    <phoneticPr fontId="12"/>
  </si>
  <si>
    <t>安全　二助27</t>
    <rPh sb="0" eb="2">
      <t>アンゼン</t>
    </rPh>
    <rPh sb="3" eb="4">
      <t>ニ</t>
    </rPh>
    <rPh sb="4" eb="5">
      <t>スケ</t>
    </rPh>
    <phoneticPr fontId="12"/>
  </si>
  <si>
    <t>推進　二衛27</t>
    <rPh sb="0" eb="2">
      <t>スイシン</t>
    </rPh>
    <rPh sb="3" eb="4">
      <t>ニ</t>
    </rPh>
    <rPh sb="4" eb="5">
      <t>マモル</t>
    </rPh>
    <phoneticPr fontId="12"/>
  </si>
  <si>
    <t>雇用　二男27</t>
    <rPh sb="0" eb="2">
      <t>コヨウ</t>
    </rPh>
    <rPh sb="3" eb="5">
      <t>ジナン</t>
    </rPh>
    <phoneticPr fontId="12"/>
  </si>
  <si>
    <t>安全　二助28</t>
    <rPh sb="0" eb="2">
      <t>アンゼン</t>
    </rPh>
    <rPh sb="3" eb="4">
      <t>ニ</t>
    </rPh>
    <rPh sb="4" eb="5">
      <t>スケ</t>
    </rPh>
    <phoneticPr fontId="12"/>
  </si>
  <si>
    <t>推進　二衛28</t>
    <rPh sb="0" eb="2">
      <t>スイシン</t>
    </rPh>
    <rPh sb="3" eb="4">
      <t>ニ</t>
    </rPh>
    <rPh sb="4" eb="5">
      <t>マモル</t>
    </rPh>
    <phoneticPr fontId="12"/>
  </si>
  <si>
    <t>雇用　二男28</t>
    <rPh sb="0" eb="2">
      <t>コヨウ</t>
    </rPh>
    <rPh sb="3" eb="5">
      <t>ジナン</t>
    </rPh>
    <phoneticPr fontId="12"/>
  </si>
  <si>
    <t>安全　二助29</t>
    <rPh sb="0" eb="2">
      <t>アンゼン</t>
    </rPh>
    <rPh sb="3" eb="4">
      <t>ニ</t>
    </rPh>
    <rPh sb="4" eb="5">
      <t>スケ</t>
    </rPh>
    <phoneticPr fontId="12"/>
  </si>
  <si>
    <t>推進　二衛29</t>
    <rPh sb="0" eb="2">
      <t>スイシン</t>
    </rPh>
    <rPh sb="3" eb="4">
      <t>ニ</t>
    </rPh>
    <rPh sb="4" eb="5">
      <t>マモル</t>
    </rPh>
    <phoneticPr fontId="12"/>
  </si>
  <si>
    <t>雇用　二男29</t>
    <rPh sb="0" eb="2">
      <t>コヨウ</t>
    </rPh>
    <rPh sb="3" eb="5">
      <t>ジナン</t>
    </rPh>
    <phoneticPr fontId="12"/>
  </si>
  <si>
    <t>安全　二助30</t>
    <rPh sb="0" eb="2">
      <t>アンゼン</t>
    </rPh>
    <rPh sb="3" eb="4">
      <t>ニ</t>
    </rPh>
    <rPh sb="4" eb="5">
      <t>スケ</t>
    </rPh>
    <phoneticPr fontId="12"/>
  </si>
  <si>
    <t>推進　二衛30</t>
    <rPh sb="0" eb="2">
      <t>スイシン</t>
    </rPh>
    <rPh sb="3" eb="4">
      <t>ニ</t>
    </rPh>
    <rPh sb="4" eb="5">
      <t>マモル</t>
    </rPh>
    <phoneticPr fontId="12"/>
  </si>
  <si>
    <t>雇用　二男30</t>
    <rPh sb="0" eb="2">
      <t>コヨウ</t>
    </rPh>
    <rPh sb="3" eb="5">
      <t>ジナン</t>
    </rPh>
    <phoneticPr fontId="12"/>
  </si>
  <si>
    <t>安全　二助31</t>
    <rPh sb="0" eb="2">
      <t>アンゼン</t>
    </rPh>
    <rPh sb="3" eb="4">
      <t>ニ</t>
    </rPh>
    <rPh sb="4" eb="5">
      <t>スケ</t>
    </rPh>
    <phoneticPr fontId="12"/>
  </si>
  <si>
    <t>推進　二衛31</t>
    <rPh sb="0" eb="2">
      <t>スイシン</t>
    </rPh>
    <rPh sb="3" eb="4">
      <t>ニ</t>
    </rPh>
    <rPh sb="4" eb="5">
      <t>マモル</t>
    </rPh>
    <phoneticPr fontId="12"/>
  </si>
  <si>
    <t>雇用　二男31</t>
    <rPh sb="0" eb="2">
      <t>コヨウ</t>
    </rPh>
    <rPh sb="3" eb="5">
      <t>ジナン</t>
    </rPh>
    <phoneticPr fontId="12"/>
  </si>
  <si>
    <t>安全　二助32</t>
    <rPh sb="0" eb="2">
      <t>アンゼン</t>
    </rPh>
    <rPh sb="3" eb="4">
      <t>ニ</t>
    </rPh>
    <rPh sb="4" eb="5">
      <t>スケ</t>
    </rPh>
    <phoneticPr fontId="12"/>
  </si>
  <si>
    <t>推進　二衛32</t>
    <rPh sb="0" eb="2">
      <t>スイシン</t>
    </rPh>
    <rPh sb="3" eb="4">
      <t>ニ</t>
    </rPh>
    <rPh sb="4" eb="5">
      <t>マモル</t>
    </rPh>
    <phoneticPr fontId="12"/>
  </si>
  <si>
    <t>雇用　二男32</t>
    <rPh sb="0" eb="2">
      <t>コヨウ</t>
    </rPh>
    <rPh sb="3" eb="5">
      <t>ジナン</t>
    </rPh>
    <phoneticPr fontId="12"/>
  </si>
  <si>
    <t>安全　二助33</t>
    <rPh sb="0" eb="2">
      <t>アンゼン</t>
    </rPh>
    <rPh sb="3" eb="4">
      <t>ニ</t>
    </rPh>
    <rPh sb="4" eb="5">
      <t>スケ</t>
    </rPh>
    <phoneticPr fontId="12"/>
  </si>
  <si>
    <t>推進　二衛33</t>
    <rPh sb="0" eb="2">
      <t>スイシン</t>
    </rPh>
    <rPh sb="3" eb="4">
      <t>ニ</t>
    </rPh>
    <rPh sb="4" eb="5">
      <t>マモル</t>
    </rPh>
    <phoneticPr fontId="12"/>
  </si>
  <si>
    <t>雇用　二男33</t>
    <rPh sb="0" eb="2">
      <t>コヨウ</t>
    </rPh>
    <rPh sb="3" eb="5">
      <t>ジナン</t>
    </rPh>
    <phoneticPr fontId="12"/>
  </si>
  <si>
    <t>安全　二助34</t>
    <rPh sb="0" eb="2">
      <t>アンゼン</t>
    </rPh>
    <rPh sb="3" eb="4">
      <t>ニ</t>
    </rPh>
    <rPh sb="4" eb="5">
      <t>スケ</t>
    </rPh>
    <phoneticPr fontId="12"/>
  </si>
  <si>
    <t>推進　二衛34</t>
    <rPh sb="0" eb="2">
      <t>スイシン</t>
    </rPh>
    <rPh sb="3" eb="4">
      <t>ニ</t>
    </rPh>
    <rPh sb="4" eb="5">
      <t>マモル</t>
    </rPh>
    <phoneticPr fontId="12"/>
  </si>
  <si>
    <t>雇用　二男34</t>
    <rPh sb="0" eb="2">
      <t>コヨウ</t>
    </rPh>
    <rPh sb="3" eb="5">
      <t>ジナン</t>
    </rPh>
    <phoneticPr fontId="12"/>
  </si>
  <si>
    <t>安全　二助35</t>
    <rPh sb="0" eb="2">
      <t>アンゼン</t>
    </rPh>
    <rPh sb="3" eb="4">
      <t>ニ</t>
    </rPh>
    <rPh sb="4" eb="5">
      <t>スケ</t>
    </rPh>
    <phoneticPr fontId="12"/>
  </si>
  <si>
    <t>推進　二衛35</t>
    <rPh sb="0" eb="2">
      <t>スイシン</t>
    </rPh>
    <rPh sb="3" eb="4">
      <t>ニ</t>
    </rPh>
    <rPh sb="4" eb="5">
      <t>マモル</t>
    </rPh>
    <phoneticPr fontId="12"/>
  </si>
  <si>
    <t>雇用　二男35</t>
    <rPh sb="0" eb="2">
      <t>コヨウ</t>
    </rPh>
    <rPh sb="3" eb="5">
      <t>ジナン</t>
    </rPh>
    <phoneticPr fontId="12"/>
  </si>
  <si>
    <t>安全　二助36</t>
    <rPh sb="0" eb="2">
      <t>アンゼン</t>
    </rPh>
    <rPh sb="3" eb="4">
      <t>ニ</t>
    </rPh>
    <rPh sb="4" eb="5">
      <t>スケ</t>
    </rPh>
    <phoneticPr fontId="12"/>
  </si>
  <si>
    <t>推進　二衛36</t>
    <rPh sb="0" eb="2">
      <t>スイシン</t>
    </rPh>
    <rPh sb="3" eb="4">
      <t>ニ</t>
    </rPh>
    <rPh sb="4" eb="5">
      <t>マモル</t>
    </rPh>
    <phoneticPr fontId="12"/>
  </si>
  <si>
    <t>雇用　二男36</t>
    <rPh sb="0" eb="2">
      <t>コヨウ</t>
    </rPh>
    <rPh sb="3" eb="5">
      <t>ジナン</t>
    </rPh>
    <phoneticPr fontId="12"/>
  </si>
  <si>
    <t>安全　二助37</t>
    <rPh sb="0" eb="2">
      <t>アンゼン</t>
    </rPh>
    <rPh sb="3" eb="4">
      <t>ニ</t>
    </rPh>
    <rPh sb="4" eb="5">
      <t>スケ</t>
    </rPh>
    <phoneticPr fontId="12"/>
  </si>
  <si>
    <t>推進　二衛37</t>
    <rPh sb="0" eb="2">
      <t>スイシン</t>
    </rPh>
    <rPh sb="3" eb="4">
      <t>ニ</t>
    </rPh>
    <rPh sb="4" eb="5">
      <t>マモル</t>
    </rPh>
    <phoneticPr fontId="12"/>
  </si>
  <si>
    <t>雇用　二男37</t>
    <rPh sb="0" eb="2">
      <t>コヨウ</t>
    </rPh>
    <rPh sb="3" eb="5">
      <t>ジナン</t>
    </rPh>
    <phoneticPr fontId="12"/>
  </si>
  <si>
    <t>安全　二助38</t>
    <rPh sb="0" eb="2">
      <t>アンゼン</t>
    </rPh>
    <rPh sb="3" eb="4">
      <t>ニ</t>
    </rPh>
    <rPh sb="4" eb="5">
      <t>スケ</t>
    </rPh>
    <phoneticPr fontId="12"/>
  </si>
  <si>
    <t>推進　二衛38</t>
    <rPh sb="0" eb="2">
      <t>スイシン</t>
    </rPh>
    <rPh sb="3" eb="4">
      <t>ニ</t>
    </rPh>
    <rPh sb="4" eb="5">
      <t>マモル</t>
    </rPh>
    <phoneticPr fontId="12"/>
  </si>
  <si>
    <t>雇用　二男38</t>
    <rPh sb="0" eb="2">
      <t>コヨウ</t>
    </rPh>
    <rPh sb="3" eb="5">
      <t>ジナン</t>
    </rPh>
    <phoneticPr fontId="12"/>
  </si>
  <si>
    <t>安全　二助39</t>
    <rPh sb="0" eb="2">
      <t>アンゼン</t>
    </rPh>
    <rPh sb="3" eb="4">
      <t>ニ</t>
    </rPh>
    <rPh sb="4" eb="5">
      <t>スケ</t>
    </rPh>
    <phoneticPr fontId="12"/>
  </si>
  <si>
    <t>推進　二衛39</t>
    <rPh sb="0" eb="2">
      <t>スイシン</t>
    </rPh>
    <rPh sb="3" eb="4">
      <t>ニ</t>
    </rPh>
    <rPh sb="4" eb="5">
      <t>マモル</t>
    </rPh>
    <phoneticPr fontId="12"/>
  </si>
  <si>
    <t>雇用　二男39</t>
    <rPh sb="0" eb="2">
      <t>コヨウ</t>
    </rPh>
    <rPh sb="3" eb="5">
      <t>ジナン</t>
    </rPh>
    <phoneticPr fontId="12"/>
  </si>
  <si>
    <t>安全　二助40</t>
    <rPh sb="0" eb="2">
      <t>アンゼン</t>
    </rPh>
    <rPh sb="3" eb="4">
      <t>ニ</t>
    </rPh>
    <rPh sb="4" eb="5">
      <t>スケ</t>
    </rPh>
    <phoneticPr fontId="12"/>
  </si>
  <si>
    <t>推進　二衛40</t>
    <rPh sb="0" eb="2">
      <t>スイシン</t>
    </rPh>
    <rPh sb="3" eb="4">
      <t>ニ</t>
    </rPh>
    <rPh sb="4" eb="5">
      <t>マモル</t>
    </rPh>
    <phoneticPr fontId="12"/>
  </si>
  <si>
    <t>雇用　二男40</t>
    <rPh sb="0" eb="2">
      <t>コヨウ</t>
    </rPh>
    <rPh sb="3" eb="5">
      <t>ジナン</t>
    </rPh>
    <phoneticPr fontId="12"/>
  </si>
  <si>
    <t>石狩市樽川XXX番地X</t>
    <rPh sb="0" eb="3">
      <t>イシカリシ</t>
    </rPh>
    <rPh sb="3" eb="5">
      <t>タルガワ</t>
    </rPh>
    <rPh sb="8" eb="10">
      <t>バンチ</t>
    </rPh>
    <phoneticPr fontId="12"/>
  </si>
  <si>
    <t>空知郡奈井江町字奈井江町XXX番地XX</t>
    <rPh sb="0" eb="3">
      <t>ソラチグン</t>
    </rPh>
    <rPh sb="3" eb="7">
      <t>ナイエチョウ</t>
    </rPh>
    <rPh sb="7" eb="8">
      <t>アザ</t>
    </rPh>
    <rPh sb="8" eb="12">
      <t>ナイエチョウ</t>
    </rPh>
    <rPh sb="15" eb="17">
      <t>バンチ</t>
    </rPh>
    <phoneticPr fontId="12"/>
  </si>
  <si>
    <t>夕張郡長沼町西XX線南X番地</t>
    <rPh sb="0" eb="3">
      <t>ユウバリグン</t>
    </rPh>
    <rPh sb="3" eb="6">
      <t>ナガヌマチョウ</t>
    </rPh>
    <rPh sb="6" eb="7">
      <t>ニシ</t>
    </rPh>
    <rPh sb="9" eb="10">
      <t>セン</t>
    </rPh>
    <rPh sb="10" eb="11">
      <t>ミナミ</t>
    </rPh>
    <rPh sb="12" eb="14">
      <t>バンチ</t>
    </rPh>
    <phoneticPr fontId="12"/>
  </si>
  <si>
    <t>札幌市中央区南XX条西X丁目</t>
    <rPh sb="0" eb="3">
      <t>サッポロシ</t>
    </rPh>
    <rPh sb="3" eb="6">
      <t>チュウオウク</t>
    </rPh>
    <rPh sb="6" eb="7">
      <t>ミナミ</t>
    </rPh>
    <rPh sb="9" eb="10">
      <t>ジョウ</t>
    </rPh>
    <rPh sb="10" eb="11">
      <t>ニシ</t>
    </rPh>
    <rPh sb="12" eb="14">
      <t>チョウメ</t>
    </rPh>
    <phoneticPr fontId="12"/>
  </si>
  <si>
    <t>札幌市清田区清田X条X丁目X番XX号</t>
    <rPh sb="0" eb="3">
      <t>サッポロシ</t>
    </rPh>
    <rPh sb="3" eb="6">
      <t>キヨタク</t>
    </rPh>
    <rPh sb="6" eb="8">
      <t>キヨタ</t>
    </rPh>
    <rPh sb="9" eb="10">
      <t>ジョウ</t>
    </rPh>
    <rPh sb="11" eb="13">
      <t>チョウメ</t>
    </rPh>
    <rPh sb="14" eb="15">
      <t>バン</t>
    </rPh>
    <rPh sb="17" eb="18">
      <t>ゴウ</t>
    </rPh>
    <phoneticPr fontId="12"/>
  </si>
  <si>
    <t>北広島市西の里北X丁目X番地X</t>
    <rPh sb="0" eb="4">
      <t>キタヒロシマシ</t>
    </rPh>
    <rPh sb="4" eb="5">
      <t>ニシ</t>
    </rPh>
    <rPh sb="6" eb="7">
      <t>サト</t>
    </rPh>
    <rPh sb="7" eb="8">
      <t>キタ</t>
    </rPh>
    <rPh sb="9" eb="11">
      <t>チョウメ</t>
    </rPh>
    <rPh sb="12" eb="14">
      <t>バンチ</t>
    </rPh>
    <phoneticPr fontId="12"/>
  </si>
  <si>
    <t>札幌市豊平区西岡X条X丁目X-X</t>
    <rPh sb="0" eb="3">
      <t>サッポロシ</t>
    </rPh>
    <rPh sb="3" eb="6">
      <t>トヨヒラク</t>
    </rPh>
    <rPh sb="6" eb="8">
      <t>ニシオカ</t>
    </rPh>
    <rPh sb="9" eb="10">
      <t>ジョウ</t>
    </rPh>
    <rPh sb="11" eb="13">
      <t>チョウメ</t>
    </rPh>
    <phoneticPr fontId="12"/>
  </si>
  <si>
    <t>千歳市旭ヶ丘X丁目X番XX号</t>
    <rPh sb="0" eb="3">
      <t>チトセシ</t>
    </rPh>
    <rPh sb="3" eb="6">
      <t>アサヒガオカ</t>
    </rPh>
    <rPh sb="7" eb="9">
      <t>チョウメ</t>
    </rPh>
    <rPh sb="10" eb="11">
      <t>バン</t>
    </rPh>
    <rPh sb="13" eb="14">
      <t>ゴウ</t>
    </rPh>
    <phoneticPr fontId="12"/>
  </si>
  <si>
    <t>釧路郡釧路町北見団地X丁目XX番地</t>
    <rPh sb="0" eb="3">
      <t>クシログン</t>
    </rPh>
    <rPh sb="3" eb="6">
      <t>クシロチョウ</t>
    </rPh>
    <rPh sb="6" eb="10">
      <t>キタミダンチ</t>
    </rPh>
    <rPh sb="11" eb="13">
      <t>チョウメ</t>
    </rPh>
    <rPh sb="15" eb="17">
      <t>バンチ</t>
    </rPh>
    <phoneticPr fontId="12"/>
  </si>
  <si>
    <t>北広島市大曲工業団地X丁目X-X</t>
    <rPh sb="0" eb="3">
      <t>キタヒロシマ</t>
    </rPh>
    <rPh sb="3" eb="4">
      <t>シ</t>
    </rPh>
    <rPh sb="4" eb="6">
      <t>オオマガリ</t>
    </rPh>
    <rPh sb="6" eb="8">
      <t>コウギョウ</t>
    </rPh>
    <rPh sb="8" eb="10">
      <t>ダンチ</t>
    </rPh>
    <rPh sb="11" eb="13">
      <t>チョウメ</t>
    </rPh>
    <phoneticPr fontId="12"/>
  </si>
  <si>
    <t>北広島市西の里XXX番地X</t>
    <rPh sb="0" eb="3">
      <t>キタヒロシマ</t>
    </rPh>
    <rPh sb="3" eb="4">
      <t>シ</t>
    </rPh>
    <rPh sb="4" eb="5">
      <t>ニシ</t>
    </rPh>
    <rPh sb="6" eb="7">
      <t>サト</t>
    </rPh>
    <rPh sb="10" eb="12">
      <t>バンチ</t>
    </rPh>
    <phoneticPr fontId="12"/>
  </si>
  <si>
    <t>千歳市栄町X丁目XX番地XX</t>
    <rPh sb="0" eb="3">
      <t>チトセシ</t>
    </rPh>
    <rPh sb="3" eb="5">
      <t>サカエマチ</t>
    </rPh>
    <rPh sb="6" eb="8">
      <t>チョウメ</t>
    </rPh>
    <rPh sb="10" eb="12">
      <t>バンチ</t>
    </rPh>
    <phoneticPr fontId="12"/>
  </si>
  <si>
    <t>札幌市中央区北X条西XX丁目X番X号</t>
    <rPh sb="0" eb="3">
      <t>サッポロシ</t>
    </rPh>
    <rPh sb="3" eb="6">
      <t>チュウオウク</t>
    </rPh>
    <rPh sb="6" eb="7">
      <t>キタ</t>
    </rPh>
    <rPh sb="8" eb="9">
      <t>ジョウ</t>
    </rPh>
    <rPh sb="9" eb="10">
      <t>ニシ</t>
    </rPh>
    <rPh sb="12" eb="14">
      <t>チョウメ</t>
    </rPh>
    <rPh sb="15" eb="16">
      <t>バン</t>
    </rPh>
    <rPh sb="17" eb="18">
      <t>ゴウ</t>
    </rPh>
    <phoneticPr fontId="12"/>
  </si>
  <si>
    <t>苫小牧市北栄町X丁目X番XX号</t>
    <rPh sb="0" eb="4">
      <t>トマコマイシ</t>
    </rPh>
    <rPh sb="4" eb="7">
      <t>ホクエイチョウ</t>
    </rPh>
    <rPh sb="8" eb="10">
      <t>チョウメ</t>
    </rPh>
    <rPh sb="11" eb="12">
      <t>バン</t>
    </rPh>
    <rPh sb="14" eb="15">
      <t>ゴウ</t>
    </rPh>
    <phoneticPr fontId="12"/>
  </si>
  <si>
    <t>札幌市手稲区前田X条XX丁目X番XX号</t>
    <rPh sb="0" eb="3">
      <t>サッポロシ</t>
    </rPh>
    <rPh sb="3" eb="6">
      <t>テイネク</t>
    </rPh>
    <rPh sb="6" eb="8">
      <t>マエダ</t>
    </rPh>
    <rPh sb="9" eb="10">
      <t>ジョウ</t>
    </rPh>
    <rPh sb="12" eb="14">
      <t>チョウメ</t>
    </rPh>
    <rPh sb="15" eb="16">
      <t>バン</t>
    </rPh>
    <rPh sb="18" eb="19">
      <t>ゴウ</t>
    </rPh>
    <phoneticPr fontId="12"/>
  </si>
  <si>
    <t>夕張郡栗山町大井分XXX番地</t>
    <rPh sb="0" eb="3">
      <t>ユウバリグン</t>
    </rPh>
    <rPh sb="3" eb="6">
      <t>クリヤマチョウ</t>
    </rPh>
    <rPh sb="6" eb="9">
      <t>オオイワケ</t>
    </rPh>
    <rPh sb="12" eb="14">
      <t>バンチ</t>
    </rPh>
    <phoneticPr fontId="12"/>
  </si>
  <si>
    <t>札幌市白石区菊水元町X条X丁目X-X</t>
    <rPh sb="0" eb="3">
      <t>サッポロシ</t>
    </rPh>
    <rPh sb="3" eb="6">
      <t>シロイシク</t>
    </rPh>
    <rPh sb="6" eb="10">
      <t>キクスイモトマチ</t>
    </rPh>
    <rPh sb="11" eb="12">
      <t>ジョウ</t>
    </rPh>
    <rPh sb="13" eb="15">
      <t>チョウメ</t>
    </rPh>
    <phoneticPr fontId="12"/>
  </si>
  <si>
    <t>札幌市東区北XX条東XX丁目X番X号KSXX</t>
    <rPh sb="0" eb="3">
      <t>サッポロシ</t>
    </rPh>
    <rPh sb="3" eb="5">
      <t>ヒガシク</t>
    </rPh>
    <rPh sb="5" eb="6">
      <t>キタ</t>
    </rPh>
    <rPh sb="8" eb="9">
      <t>ジョウ</t>
    </rPh>
    <rPh sb="9" eb="10">
      <t>ヒガシ</t>
    </rPh>
    <rPh sb="12" eb="14">
      <t>チョウメ</t>
    </rPh>
    <rPh sb="15" eb="16">
      <t>バン</t>
    </rPh>
    <rPh sb="17" eb="18">
      <t>ゴウ</t>
    </rPh>
    <phoneticPr fontId="12"/>
  </si>
  <si>
    <t>札幌市白石区本郷通XX丁目南X-Xプラザ館A</t>
    <rPh sb="0" eb="3">
      <t>サッポロシ</t>
    </rPh>
    <rPh sb="3" eb="6">
      <t>シロイシク</t>
    </rPh>
    <rPh sb="6" eb="8">
      <t>ホンゴウ</t>
    </rPh>
    <rPh sb="8" eb="9">
      <t>ツウ</t>
    </rPh>
    <rPh sb="11" eb="13">
      <t>チョウメ</t>
    </rPh>
    <rPh sb="13" eb="14">
      <t>ミナミ</t>
    </rPh>
    <rPh sb="20" eb="21">
      <t>カン</t>
    </rPh>
    <phoneticPr fontId="12"/>
  </si>
  <si>
    <t>美唄市東X条X丁目X番X号</t>
    <rPh sb="0" eb="3">
      <t>ビバイシ</t>
    </rPh>
    <rPh sb="3" eb="4">
      <t>ヒガシ</t>
    </rPh>
    <rPh sb="5" eb="6">
      <t>ジョウ</t>
    </rPh>
    <rPh sb="7" eb="9">
      <t>チョウメ</t>
    </rPh>
    <rPh sb="10" eb="11">
      <t>バン</t>
    </rPh>
    <rPh sb="12" eb="13">
      <t>ゴウ</t>
    </rPh>
    <phoneticPr fontId="12"/>
  </si>
  <si>
    <t>恵庭市南島松XXX番地</t>
  </si>
  <si>
    <t>恵庭市南島松XXX番地</t>
    <rPh sb="0" eb="3">
      <t>エニワシ</t>
    </rPh>
    <rPh sb="3" eb="4">
      <t>ミナミ</t>
    </rPh>
    <rPh sb="4" eb="6">
      <t>シママツ</t>
    </rPh>
    <rPh sb="9" eb="11">
      <t>バンチ</t>
    </rPh>
    <phoneticPr fontId="12"/>
  </si>
  <si>
    <t>札幌市東区北丘珠X条X丁目XX番XX号</t>
    <rPh sb="0" eb="3">
      <t>サッポロシ</t>
    </rPh>
    <rPh sb="3" eb="5">
      <t>ヒガシク</t>
    </rPh>
    <rPh sb="5" eb="6">
      <t>キタ</t>
    </rPh>
    <rPh sb="6" eb="7">
      <t>オカ</t>
    </rPh>
    <rPh sb="7" eb="8">
      <t>シュ</t>
    </rPh>
    <rPh sb="9" eb="10">
      <t>ジョウ</t>
    </rPh>
    <rPh sb="11" eb="13">
      <t>チョウメ</t>
    </rPh>
    <rPh sb="15" eb="16">
      <t>バン</t>
    </rPh>
    <rPh sb="18" eb="19">
      <t>ゴウ</t>
    </rPh>
    <phoneticPr fontId="12"/>
  </si>
  <si>
    <t>勇払郡むかわ町穂別XX番地XX</t>
    <rPh sb="0" eb="1">
      <t>イサム</t>
    </rPh>
    <rPh sb="1" eb="2">
      <t>ハラ</t>
    </rPh>
    <rPh sb="2" eb="3">
      <t>グン</t>
    </rPh>
    <rPh sb="6" eb="7">
      <t>チョウ</t>
    </rPh>
    <rPh sb="7" eb="9">
      <t>ホベツ</t>
    </rPh>
    <rPh sb="11" eb="13">
      <t>バンチ</t>
    </rPh>
    <phoneticPr fontId="12"/>
  </si>
  <si>
    <t>札幌市西区八軒X条東X丁目X番X号</t>
    <rPh sb="0" eb="3">
      <t>サッポロシ</t>
    </rPh>
    <rPh sb="3" eb="5">
      <t>ニシク</t>
    </rPh>
    <rPh sb="5" eb="7">
      <t>ハッケン</t>
    </rPh>
    <rPh sb="8" eb="9">
      <t>ジョウ</t>
    </rPh>
    <rPh sb="9" eb="10">
      <t>ヒガシ</t>
    </rPh>
    <rPh sb="11" eb="13">
      <t>チョウメ</t>
    </rPh>
    <rPh sb="14" eb="15">
      <t>バン</t>
    </rPh>
    <rPh sb="16" eb="17">
      <t>ゴウ</t>
    </rPh>
    <phoneticPr fontId="12"/>
  </si>
  <si>
    <t>札幌市白石区川下XXX-XXX</t>
    <rPh sb="0" eb="3">
      <t>サッポロシ</t>
    </rPh>
    <rPh sb="3" eb="6">
      <t>シロイシク</t>
    </rPh>
    <rPh sb="6" eb="8">
      <t>カワシタ</t>
    </rPh>
    <phoneticPr fontId="12"/>
  </si>
  <si>
    <t>札幌市中央区北X条西X丁目X番地</t>
  </si>
  <si>
    <t>札幌市中央区北X条西X丁目X番地</t>
    <rPh sb="0" eb="3">
      <t>サッポロシ</t>
    </rPh>
    <rPh sb="3" eb="6">
      <t>チュウオウク</t>
    </rPh>
    <rPh sb="6" eb="7">
      <t>キタ</t>
    </rPh>
    <rPh sb="8" eb="9">
      <t>ジョウ</t>
    </rPh>
    <rPh sb="9" eb="10">
      <t>ニシ</t>
    </rPh>
    <rPh sb="11" eb="13">
      <t>チョウメ</t>
    </rPh>
    <rPh sb="14" eb="16">
      <t>バンチ</t>
    </rPh>
    <phoneticPr fontId="12"/>
  </si>
  <si>
    <t>空知郡奈井江町字チャシュナイXXX-XX</t>
    <rPh sb="0" eb="3">
      <t>ソラチグン</t>
    </rPh>
    <rPh sb="3" eb="7">
      <t>ナイエチョウ</t>
    </rPh>
    <rPh sb="7" eb="8">
      <t>アザ</t>
    </rPh>
    <phoneticPr fontId="12"/>
  </si>
  <si>
    <t>札幌市豊平区月寒東X条XX丁目X-XXメープル福住ビルX階</t>
    <rPh sb="0" eb="3">
      <t>サッポロシ</t>
    </rPh>
    <rPh sb="3" eb="6">
      <t>トヨヒラク</t>
    </rPh>
    <rPh sb="6" eb="8">
      <t>ツキサム</t>
    </rPh>
    <rPh sb="8" eb="9">
      <t>ヒガシ</t>
    </rPh>
    <rPh sb="10" eb="11">
      <t>ジョウ</t>
    </rPh>
    <rPh sb="13" eb="15">
      <t>チョウメ</t>
    </rPh>
    <rPh sb="23" eb="25">
      <t>フクズミ</t>
    </rPh>
    <rPh sb="28" eb="29">
      <t>カイ</t>
    </rPh>
    <phoneticPr fontId="12"/>
  </si>
  <si>
    <t>札幌市白石区菊水元町X条X丁目X-XX-XXX</t>
    <rPh sb="0" eb="3">
      <t>サッポロシ</t>
    </rPh>
    <rPh sb="3" eb="6">
      <t>シロイシク</t>
    </rPh>
    <rPh sb="6" eb="10">
      <t>キクスイモトマチ</t>
    </rPh>
    <rPh sb="11" eb="12">
      <t>ジョウ</t>
    </rPh>
    <rPh sb="13" eb="15">
      <t>チョウメ</t>
    </rPh>
    <phoneticPr fontId="12"/>
  </si>
  <si>
    <t>9XサヒXXXX9</t>
  </si>
  <si>
    <t>室テヌXX686</t>
    <rPh sb="0" eb="1">
      <t>ムロ</t>
    </rPh>
    <phoneticPr fontId="12"/>
  </si>
  <si>
    <t>XXXX87XXX68</t>
  </si>
  <si>
    <t>札北タハモXX86X</t>
  </si>
  <si>
    <t>札北タハモXX86X</t>
    <rPh sb="0" eb="1">
      <t>サツ</t>
    </rPh>
    <rPh sb="1" eb="2">
      <t>キタ</t>
    </rPh>
    <phoneticPr fontId="12"/>
  </si>
  <si>
    <t>9XホムシXXXXX</t>
  </si>
  <si>
    <t>XXスニイXXX89</t>
  </si>
  <si>
    <t>9XヲクX8X6X</t>
  </si>
  <si>
    <t>芽たらXX8</t>
    <rPh sb="0" eb="1">
      <t>メ</t>
    </rPh>
    <phoneticPr fontId="12"/>
  </si>
  <si>
    <t>芽たら XX8</t>
  </si>
  <si>
    <t>新札しすかX9XXX</t>
  </si>
  <si>
    <t>新札しすかX9XXX</t>
    <rPh sb="0" eb="2">
      <t>シンサツ</t>
    </rPh>
    <phoneticPr fontId="12"/>
  </si>
  <si>
    <t>XXタラテXX78X</t>
  </si>
  <si>
    <t>XXXXXXX6XX6-XXX</t>
  </si>
  <si>
    <t>XXXX9966X8XXXX</t>
  </si>
  <si>
    <t>札西テコナX7X77</t>
  </si>
  <si>
    <t>札西テコナX7X77</t>
    <rPh sb="0" eb="1">
      <t>サツ</t>
    </rPh>
    <rPh sb="1" eb="2">
      <t>ニシ</t>
    </rPh>
    <phoneticPr fontId="12"/>
  </si>
  <si>
    <t>XXXXX9XX88XXX7</t>
  </si>
  <si>
    <t>札北らはたXXX8X</t>
  </si>
  <si>
    <t>札北らはたXXX8X</t>
    <rPh sb="0" eb="1">
      <t>サツ</t>
    </rPh>
    <rPh sb="1" eb="2">
      <t>キタ</t>
    </rPh>
    <phoneticPr fontId="12"/>
  </si>
  <si>
    <t>XXXXX9XXX7X-X6X</t>
  </si>
  <si>
    <t>XXXX-XX8868-X</t>
  </si>
  <si>
    <t>XXXXX9XXXXXXX8</t>
  </si>
  <si>
    <t>XXXXX6XXXXX-XXX</t>
  </si>
  <si>
    <t>9X-XXXX-XXX</t>
  </si>
  <si>
    <t>XXヒホマXXXX8</t>
  </si>
  <si>
    <t>XXXX8XXXX6X</t>
  </si>
  <si>
    <t>岩つろひXXXX6</t>
  </si>
  <si>
    <t>岩つろひXXXX6</t>
    <rPh sb="0" eb="1">
      <t>イワ</t>
    </rPh>
    <phoneticPr fontId="12"/>
  </si>
  <si>
    <t>XXXXX9XX7XXXX6</t>
  </si>
  <si>
    <t>XXXX96XX9XX</t>
  </si>
  <si>
    <t>XXXXX9XX7XX6X6</t>
  </si>
  <si>
    <t>XXXXX9XX8XXXXX</t>
  </si>
  <si>
    <t>XXサチワXX6XX</t>
  </si>
  <si>
    <t>XXXXXXX86X7-XXX</t>
  </si>
  <si>
    <t>XXXXX9XX7XXXXX</t>
  </si>
  <si>
    <t>XXXX9XX7XXXXX</t>
  </si>
  <si>
    <t>9XリヌフXXXX7</t>
  </si>
  <si>
    <t>XXXX9XX6XXX7X</t>
  </si>
  <si>
    <t>札東のりなX99XX</t>
    <rPh sb="0" eb="1">
      <t>サツ</t>
    </rPh>
    <rPh sb="1" eb="2">
      <t>ヒガシ</t>
    </rPh>
    <phoneticPr fontId="12"/>
  </si>
  <si>
    <t>9X-アセイXX88X</t>
  </si>
  <si>
    <t>XXチロユX9XX6</t>
  </si>
  <si>
    <t>XXXX99XXXXXX7X</t>
  </si>
  <si>
    <t>XXXX-6X6X69X-7</t>
  </si>
  <si>
    <t>XXホヨヨXXXX9</t>
  </si>
  <si>
    <t>XXXX8XXXXXX-XXX</t>
  </si>
  <si>
    <t>XXXXXXXXXX8-XXX</t>
  </si>
  <si>
    <t>XXサムラX6999</t>
  </si>
  <si>
    <t>9XサツXXXX7</t>
  </si>
  <si>
    <t>XXXX8XXXXXX</t>
  </si>
  <si>
    <t>XXXXXXXXX8X</t>
  </si>
  <si>
    <t>苫なかけXX9X7</t>
    <rPh sb="0" eb="1">
      <t>トマ</t>
    </rPh>
    <phoneticPr fontId="12"/>
  </si>
  <si>
    <t>XXマヌヲX89XX</t>
  </si>
  <si>
    <t>XXXXX-9XXXXX-7XX</t>
  </si>
  <si>
    <t>9XケメエXXXX9</t>
  </si>
  <si>
    <t>XXキルツXX69X</t>
  </si>
  <si>
    <t>XXXXXXXXXX8</t>
  </si>
  <si>
    <t>XXXXX9XX8XX-XX7</t>
  </si>
  <si>
    <t>9Xキエコ9XX7XXX7</t>
  </si>
  <si>
    <t>9XキエコXXXXX</t>
  </si>
  <si>
    <t>9XタイエXX999</t>
  </si>
  <si>
    <t>XXXXX9XXX8XX6X</t>
  </si>
  <si>
    <t>札東コミネXXX66</t>
    <rPh sb="0" eb="1">
      <t>サツ</t>
    </rPh>
    <rPh sb="1" eb="2">
      <t>ヒガシ</t>
    </rPh>
    <phoneticPr fontId="12"/>
  </si>
  <si>
    <t>XXXXX9XXX8X7XX</t>
  </si>
  <si>
    <t>9X-コモユ-XX688</t>
  </si>
  <si>
    <t>XXXXX9XXXXX-XX8</t>
  </si>
  <si>
    <t>XXホモソXXX68</t>
  </si>
  <si>
    <t>XXXXXXXXX7X-XXX</t>
  </si>
  <si>
    <t>提出
回数</t>
    <rPh sb="0" eb="2">
      <t>テイシュツ</t>
    </rPh>
    <rPh sb="3" eb="5">
      <t>カイスウ</t>
    </rPh>
    <phoneticPr fontId="12"/>
  </si>
  <si>
    <t>加除区分</t>
    <rPh sb="0" eb="2">
      <t>カジョ</t>
    </rPh>
    <rPh sb="2" eb="4">
      <t>クブン</t>
    </rPh>
    <phoneticPr fontId="12"/>
  </si>
  <si>
    <t>加除内容</t>
    <rPh sb="0" eb="2">
      <t>カジョ</t>
    </rPh>
    <rPh sb="2" eb="4">
      <t>ナイヨウ</t>
    </rPh>
    <phoneticPr fontId="12"/>
  </si>
  <si>
    <t>初回</t>
    <rPh sb="0" eb="2">
      <t>ショカイ</t>
    </rPh>
    <phoneticPr fontId="12"/>
  </si>
  <si>
    <t>元請</t>
    <rPh sb="0" eb="2">
      <t>モトウ</t>
    </rPh>
    <phoneticPr fontId="12"/>
  </si>
  <si>
    <t>追加</t>
    <rPh sb="0" eb="2">
      <t>ツイカ</t>
    </rPh>
    <phoneticPr fontId="12"/>
  </si>
  <si>
    <t>一次下請</t>
    <rPh sb="0" eb="2">
      <t>イチジ</t>
    </rPh>
    <rPh sb="2" eb="4">
      <t>シタウ</t>
    </rPh>
    <phoneticPr fontId="12"/>
  </si>
  <si>
    <t>二次下請</t>
    <rPh sb="0" eb="2">
      <t>ニジ</t>
    </rPh>
    <rPh sb="2" eb="4">
      <t>シタウ</t>
    </rPh>
    <phoneticPr fontId="12"/>
  </si>
  <si>
    <t>05</t>
  </si>
  <si>
    <t>06</t>
  </si>
  <si>
    <t>07</t>
  </si>
  <si>
    <t>変更</t>
    <rPh sb="0" eb="2">
      <t>ヘンコウ</t>
    </rPh>
    <phoneticPr fontId="12"/>
  </si>
  <si>
    <t>工期変更</t>
    <rPh sb="0" eb="2">
      <t>コウキ</t>
    </rPh>
    <rPh sb="2" eb="4">
      <t>ヘンコウ</t>
    </rPh>
    <phoneticPr fontId="12"/>
  </si>
  <si>
    <t>08</t>
  </si>
  <si>
    <t>建設業許可変更</t>
    <rPh sb="0" eb="3">
      <t>ケンセツギョウ</t>
    </rPh>
    <rPh sb="3" eb="5">
      <t>キョカ</t>
    </rPh>
    <rPh sb="5" eb="7">
      <t>ヘンコウ</t>
    </rPh>
    <phoneticPr fontId="12"/>
  </si>
  <si>
    <t>09</t>
  </si>
  <si>
    <t>10</t>
  </si>
  <si>
    <t>金額変更</t>
    <rPh sb="0" eb="2">
      <t>キンガク</t>
    </rPh>
    <rPh sb="2" eb="4">
      <t>ヘンコウ</t>
    </rPh>
    <phoneticPr fontId="12"/>
  </si>
  <si>
    <t>担当者変更</t>
    <rPh sb="0" eb="3">
      <t>タントウシャ</t>
    </rPh>
    <rPh sb="3" eb="5">
      <t>ヘンコウ</t>
    </rPh>
    <phoneticPr fontId="12"/>
  </si>
  <si>
    <t>三次下請</t>
    <rPh sb="0" eb="1">
      <t>３</t>
    </rPh>
    <rPh sb="1" eb="2">
      <t>ジ</t>
    </rPh>
    <rPh sb="2" eb="4">
      <t>シタウ</t>
    </rPh>
    <phoneticPr fontId="12"/>
  </si>
  <si>
    <t>削除</t>
    <rPh sb="0" eb="2">
      <t>サクジョ</t>
    </rPh>
    <phoneticPr fontId="12"/>
  </si>
  <si>
    <t>契約日(変更日)</t>
    <rPh sb="0" eb="3">
      <t>ケイヤクビ</t>
    </rPh>
    <rPh sb="4" eb="6">
      <t>ヘンコウ</t>
    </rPh>
    <rPh sb="6" eb="7">
      <t>ヒ</t>
    </rPh>
    <phoneticPr fontId="12"/>
  </si>
  <si>
    <t>着手日</t>
    <rPh sb="0" eb="2">
      <t>チャクシュ</t>
    </rPh>
    <rPh sb="2" eb="3">
      <t>ビ</t>
    </rPh>
    <phoneticPr fontId="12"/>
  </si>
  <si>
    <t>完了日</t>
    <rPh sb="0" eb="3">
      <t>カンリョウビ</t>
    </rPh>
    <phoneticPr fontId="12"/>
  </si>
  <si>
    <t>下請区分</t>
    <rPh sb="0" eb="2">
      <t>シタウ</t>
    </rPh>
    <rPh sb="2" eb="4">
      <t>クブン</t>
    </rPh>
    <phoneticPr fontId="12"/>
  </si>
  <si>
    <t>11</t>
  </si>
  <si>
    <t>元請、下請区分</t>
    <rPh sb="0" eb="2">
      <t>モトウケ</t>
    </rPh>
    <rPh sb="3" eb="5">
      <t>シタウケ</t>
    </rPh>
    <rPh sb="5" eb="7">
      <t>クブン</t>
    </rPh>
    <phoneticPr fontId="12"/>
  </si>
  <si>
    <t>割合(C/B)</t>
    <rPh sb="0" eb="2">
      <t>ワリアイ</t>
    </rPh>
    <phoneticPr fontId="12"/>
  </si>
  <si>
    <t>ローカルサイト名</t>
    <rPh sb="7" eb="8">
      <t>メイ</t>
    </rPh>
    <phoneticPr fontId="12"/>
  </si>
  <si>
    <t>全角</t>
    <rPh sb="0" eb="2">
      <t>ゼンカク</t>
    </rPh>
    <phoneticPr fontId="12"/>
  </si>
  <si>
    <t>加除区分</t>
    <phoneticPr fontId="12"/>
  </si>
  <si>
    <t>XXXX-XX-XXX2</t>
  </si>
  <si>
    <t>XXXX-XX-XXX3</t>
  </si>
  <si>
    <t>XXXX-XX-XXX4</t>
  </si>
  <si>
    <t>XXXX-XX-XXX5</t>
  </si>
  <si>
    <t>XXXX-XX-XXX6</t>
  </si>
  <si>
    <t>XXXX-XX-XXX7</t>
  </si>
  <si>
    <t>XXXX-XX-XXX8</t>
  </si>
  <si>
    <t>XXXX-XX-XXX9</t>
  </si>
  <si>
    <t>XXXX-XX-XXX10</t>
  </si>
  <si>
    <t>XXXX-XX-XXX11</t>
  </si>
  <si>
    <t>XXXX-XX-XXX12</t>
  </si>
  <si>
    <t>XXXX-XX-XXX13</t>
  </si>
  <si>
    <t>XXXX-XX-XXX14</t>
  </si>
  <si>
    <t>XXXX-XX-XXX15</t>
  </si>
  <si>
    <t>XXXX-XX-XXX16</t>
  </si>
  <si>
    <t>XXXX-XX-XXX17</t>
  </si>
  <si>
    <t>XXXX-XX-XXX18</t>
  </si>
  <si>
    <t>XXXX-XX-XXX19</t>
  </si>
  <si>
    <t>XXXX-XX-XXX20</t>
  </si>
  <si>
    <t>XXXX-XX-XXX21</t>
  </si>
  <si>
    <t>XXXX-XX-XXX22</t>
  </si>
  <si>
    <t>XXXX-XX-XXX23</t>
  </si>
  <si>
    <t>XXXX-XX-XXX24</t>
  </si>
  <si>
    <t>XXXX-XX-XXX25</t>
  </si>
  <si>
    <t>XXXX-XX-XXX26</t>
  </si>
  <si>
    <t>XXXX-XX-XXX27</t>
  </si>
  <si>
    <t>XXXX-XX-XXX28</t>
  </si>
  <si>
    <t>XXXX-XX-XXX29</t>
  </si>
  <si>
    <t>XXXX-XX-XXX30</t>
  </si>
  <si>
    <t>XXXX-XX-XXX31</t>
  </si>
  <si>
    <t>XXXX-XX-XXX32</t>
  </si>
  <si>
    <t>XXXX-XX-XXX33</t>
  </si>
  <si>
    <t>XXXX-XX-XXX34</t>
  </si>
  <si>
    <t>XXXX-XX-XXX35</t>
  </si>
  <si>
    <t>XXXX-XX-XXX36</t>
  </si>
  <si>
    <t>XXXX-XX-XXX37</t>
  </si>
  <si>
    <t>XXXX-XX-XXX38</t>
  </si>
  <si>
    <t>XXXX-XX-XXX39</t>
  </si>
  <si>
    <t>XXXX-XX-XXX40</t>
  </si>
  <si>
    <t>XXXX-XX-XXX41</t>
  </si>
  <si>
    <t>XXX-XXX2</t>
  </si>
  <si>
    <t>XXX-XXX3</t>
  </si>
  <si>
    <t>XXX-XXX4</t>
  </si>
  <si>
    <t>XXX-XXX5</t>
  </si>
  <si>
    <t>XXX-XXX6</t>
  </si>
  <si>
    <t>XXX-XXX7</t>
  </si>
  <si>
    <t>XXX-XXX8</t>
  </si>
  <si>
    <t>XXX-XXX9</t>
  </si>
  <si>
    <t>XXX-XXX10</t>
  </si>
  <si>
    <t>XXX-XXX11</t>
  </si>
  <si>
    <t>XXX-XXX12</t>
  </si>
  <si>
    <t>XXX-XXX13</t>
  </si>
  <si>
    <t>XXX-XXX14</t>
  </si>
  <si>
    <t>XXX-XXX15</t>
  </si>
  <si>
    <t>XXX-XXX16</t>
  </si>
  <si>
    <t>XXX-XXX17</t>
  </si>
  <si>
    <t>XXX-XXX18</t>
  </si>
  <si>
    <t>XXX-XXX19</t>
  </si>
  <si>
    <t>XXX-XXX20</t>
  </si>
  <si>
    <t>XXX-XXX21</t>
  </si>
  <si>
    <t>XXX-XXX22</t>
  </si>
  <si>
    <t>XXX-XXX23</t>
  </si>
  <si>
    <t>XXX-XXX24</t>
  </si>
  <si>
    <t>XXX-XXX25</t>
  </si>
  <si>
    <t>XXX-XXX26</t>
  </si>
  <si>
    <t>XXX-XXX27</t>
  </si>
  <si>
    <t>XXX-XXX28</t>
  </si>
  <si>
    <t>XXX-XXX29</t>
  </si>
  <si>
    <t>XXX-XXX30</t>
  </si>
  <si>
    <t>XXX-XXX31</t>
  </si>
  <si>
    <t>XXX-XXX32</t>
  </si>
  <si>
    <t>XXX-XXX33</t>
  </si>
  <si>
    <t>XXX-XXX34</t>
  </si>
  <si>
    <t>XXX-XXX35</t>
  </si>
  <si>
    <t>XXX-XXX36</t>
  </si>
  <si>
    <t>XXX-XXX37</t>
  </si>
  <si>
    <t>XXX-XXX38</t>
  </si>
  <si>
    <t>XXX-XXX39</t>
  </si>
  <si>
    <t>XXX-XXX40</t>
  </si>
  <si>
    <t>XXX-XXX41</t>
  </si>
  <si>
    <t>台帳作成日
（ＡＳＰ起案日）</t>
    <rPh sb="0" eb="2">
      <t>ダイチョウ</t>
    </rPh>
    <rPh sb="2" eb="5">
      <t>サクセイビ</t>
    </rPh>
    <phoneticPr fontId="12"/>
  </si>
  <si>
    <t>株式会社４０</t>
    <rPh sb="0" eb="4">
      <t>カブ</t>
    </rPh>
    <phoneticPr fontId="12"/>
  </si>
  <si>
    <t>株式会社３８技建</t>
    <rPh sb="6" eb="8">
      <t>ギケン</t>
    </rPh>
    <phoneticPr fontId="12"/>
  </si>
  <si>
    <t>有限会社３７社</t>
    <rPh sb="0" eb="4">
      <t>ユウゲンガイシャ</t>
    </rPh>
    <phoneticPr fontId="12"/>
  </si>
  <si>
    <t>２８建設工業㈱</t>
    <rPh sb="2" eb="4">
      <t>ケンセツ</t>
    </rPh>
    <rPh sb="4" eb="6">
      <t>コウギョウ</t>
    </rPh>
    <phoneticPr fontId="12"/>
  </si>
  <si>
    <t>有限会社２９</t>
    <rPh sb="0" eb="4">
      <t>ユウゲン</t>
    </rPh>
    <phoneticPr fontId="12"/>
  </si>
  <si>
    <t>有限会社３０</t>
    <rPh sb="0" eb="4">
      <t>ユウゲン</t>
    </rPh>
    <phoneticPr fontId="12"/>
  </si>
  <si>
    <t>株式会社３２重機</t>
    <rPh sb="0" eb="4">
      <t>カブ</t>
    </rPh>
    <rPh sb="6" eb="8">
      <t>ジュウキ</t>
    </rPh>
    <phoneticPr fontId="12"/>
  </si>
  <si>
    <t>３６電建　株式会社</t>
  </si>
  <si>
    <t>２５株式会社</t>
    <rPh sb="2" eb="6">
      <t>カブ</t>
    </rPh>
    <phoneticPr fontId="12"/>
  </si>
  <si>
    <t>２３有限会社</t>
    <rPh sb="2" eb="6">
      <t>ユウゲンガイシャ</t>
    </rPh>
    <phoneticPr fontId="12"/>
  </si>
  <si>
    <t>２１道路　株式会社</t>
  </si>
  <si>
    <t>有限会社１８</t>
    <rPh sb="0" eb="4">
      <t>ユウゲン</t>
    </rPh>
    <phoneticPr fontId="12"/>
  </si>
  <si>
    <t>１５工業　株式会社　</t>
  </si>
  <si>
    <t>株式会社１４</t>
    <rPh sb="0" eb="4">
      <t>カブシキガイシャ</t>
    </rPh>
    <phoneticPr fontId="12"/>
  </si>
  <si>
    <t>有限会社１３</t>
    <rPh sb="0" eb="4">
      <t>ユウゲン</t>
    </rPh>
    <phoneticPr fontId="12"/>
  </si>
  <si>
    <t>株式会社１２</t>
    <rPh sb="0" eb="4">
      <t>カブシキカイシャ</t>
    </rPh>
    <phoneticPr fontId="12"/>
  </si>
  <si>
    <t>１１工業　株式会社</t>
  </si>
  <si>
    <t>株式会社０９重機</t>
    <rPh sb="0" eb="4">
      <t>カブ</t>
    </rPh>
    <rPh sb="6" eb="8">
      <t>ジュウキ</t>
    </rPh>
    <phoneticPr fontId="12"/>
  </si>
  <si>
    <t>有限会社０８鋼業</t>
    <rPh sb="0" eb="4">
      <t>ユウゲン</t>
    </rPh>
    <rPh sb="6" eb="8">
      <t>コウギョウ</t>
    </rPh>
    <phoneticPr fontId="12"/>
  </si>
  <si>
    <t>有限会社０７</t>
    <rPh sb="0" eb="4">
      <t>ユウゲン</t>
    </rPh>
    <phoneticPr fontId="12"/>
  </si>
  <si>
    <t>株式会社　北海道０６</t>
  </si>
  <si>
    <t>株式会社０２通建</t>
  </si>
  <si>
    <t>株式会社０２通建</t>
    <rPh sb="0" eb="4">
      <t>カブ</t>
    </rPh>
    <rPh sb="6" eb="8">
      <t>ツウケン</t>
    </rPh>
    <phoneticPr fontId="12"/>
  </si>
  <si>
    <t>有限会社０３組</t>
  </si>
  <si>
    <t>有限会社０３組</t>
    <rPh sb="0" eb="4">
      <t>ユウゲンガイシャ</t>
    </rPh>
    <rPh sb="6" eb="7">
      <t>グミ</t>
    </rPh>
    <phoneticPr fontId="12"/>
  </si>
  <si>
    <t>台帳作成日
（ＡＳＰ起案日）</t>
    <rPh sb="0" eb="2">
      <t>ダイチョウ</t>
    </rPh>
    <rPh sb="2" eb="4">
      <t>サクセイ</t>
    </rPh>
    <rPh sb="4" eb="5">
      <t>ヒ</t>
    </rPh>
    <rPh sb="10" eb="12">
      <t>キアン</t>
    </rPh>
    <rPh sb="12" eb="13">
      <t>ヒ</t>
    </rPh>
    <phoneticPr fontId="12"/>
  </si>
  <si>
    <t>提出
回数</t>
    <phoneticPr fontId="12"/>
  </si>
  <si>
    <t>3日</t>
    <rPh sb="1" eb="2">
      <t>カ</t>
    </rPh>
    <phoneticPr fontId="12"/>
  </si>
  <si>
    <t>3日</t>
    <rPh sb="1" eb="2">
      <t>ニチ</t>
    </rPh>
    <phoneticPr fontId="12"/>
  </si>
  <si>
    <t>発注者名</t>
    <rPh sb="0" eb="3">
      <t>ハッチュウシャ</t>
    </rPh>
    <rPh sb="3" eb="4">
      <t>メイ</t>
    </rPh>
    <phoneticPr fontId="12"/>
  </si>
  <si>
    <t>工期自</t>
    <rPh sb="0" eb="2">
      <t>コウキ</t>
    </rPh>
    <rPh sb="2" eb="3">
      <t>ジ</t>
    </rPh>
    <phoneticPr fontId="12"/>
  </si>
  <si>
    <t>工期至</t>
    <rPh sb="0" eb="2">
      <t>コウキ</t>
    </rPh>
    <rPh sb="2" eb="3">
      <t>イタル</t>
    </rPh>
    <phoneticPr fontId="12"/>
  </si>
  <si>
    <t>発注者住所</t>
    <rPh sb="0" eb="3">
      <t>ハッチュウシャ</t>
    </rPh>
    <rPh sb="3" eb="5">
      <t>ジュウショ</t>
    </rPh>
    <phoneticPr fontId="12"/>
  </si>
  <si>
    <t>〒060-8506 札幌市中央区北2条西19丁目</t>
    <rPh sb="0" eb="24">
      <t>21</t>
    </rPh>
    <phoneticPr fontId="12"/>
  </si>
  <si>
    <t>契約日</t>
    <rPh sb="0" eb="3">
      <t>ケイヤクビ</t>
    </rPh>
    <phoneticPr fontId="12"/>
  </si>
  <si>
    <t>加除内容</t>
    <rPh sb="0" eb="2">
      <t>カジョ</t>
    </rPh>
    <rPh sb="2" eb="4">
      <t>ナイヨウ</t>
    </rPh>
    <phoneticPr fontId="12"/>
  </si>
  <si>
    <t>加除内容</t>
    <rPh sb="0" eb="4">
      <t>カジョナイヨウ</t>
    </rPh>
    <phoneticPr fontId="12"/>
  </si>
  <si>
    <t>下請工事内容</t>
    <phoneticPr fontId="12"/>
  </si>
  <si>
    <t>親事業者</t>
    <rPh sb="0" eb="1">
      <t>オヤ</t>
    </rPh>
    <rPh sb="1" eb="4">
      <t>ジギョウシャ</t>
    </rPh>
    <phoneticPr fontId="12"/>
  </si>
  <si>
    <t>親事業者</t>
    <phoneticPr fontId="12"/>
  </si>
  <si>
    <t>下請　次郎3</t>
    <rPh sb="0" eb="2">
      <t>シタウ</t>
    </rPh>
    <rPh sb="3" eb="5">
      <t>ジロウ</t>
    </rPh>
    <phoneticPr fontId="12"/>
  </si>
  <si>
    <t>下請　次郎13</t>
    <rPh sb="0" eb="2">
      <t>シタウ</t>
    </rPh>
    <rPh sb="3" eb="5">
      <t>ジロウ</t>
    </rPh>
    <phoneticPr fontId="12"/>
  </si>
  <si>
    <t>下請　次郎23</t>
    <rPh sb="0" eb="2">
      <t>シタウ</t>
    </rPh>
    <rPh sb="3" eb="5">
      <t>ジロウ</t>
    </rPh>
    <phoneticPr fontId="12"/>
  </si>
  <si>
    <t>下請　次郎30</t>
    <rPh sb="0" eb="2">
      <t>シタウ</t>
    </rPh>
    <rPh sb="3" eb="5">
      <t>ジロウ</t>
    </rPh>
    <phoneticPr fontId="12"/>
  </si>
  <si>
    <t>下請　次郎31</t>
    <rPh sb="0" eb="2">
      <t>シタウ</t>
    </rPh>
    <rPh sb="3" eb="5">
      <t>ジロウ</t>
    </rPh>
    <phoneticPr fontId="12"/>
  </si>
  <si>
    <t>下請　次郎32</t>
    <rPh sb="0" eb="2">
      <t>シタウ</t>
    </rPh>
    <rPh sb="3" eb="5">
      <t>ジロウ</t>
    </rPh>
    <phoneticPr fontId="12"/>
  </si>
  <si>
    <t>下請　次郎33</t>
    <rPh sb="0" eb="2">
      <t>シタウ</t>
    </rPh>
    <rPh sb="3" eb="5">
      <t>ジロウ</t>
    </rPh>
    <phoneticPr fontId="12"/>
  </si>
  <si>
    <t>下請　次郎34</t>
    <rPh sb="0" eb="2">
      <t>シタウ</t>
    </rPh>
    <rPh sb="3" eb="5">
      <t>ジロウ</t>
    </rPh>
    <phoneticPr fontId="12"/>
  </si>
  <si>
    <t>下請　次郎35</t>
    <rPh sb="0" eb="2">
      <t>シタウ</t>
    </rPh>
    <rPh sb="3" eb="5">
      <t>ジロウ</t>
    </rPh>
    <phoneticPr fontId="12"/>
  </si>
  <si>
    <t>下請　次郎36</t>
    <rPh sb="0" eb="2">
      <t>シタウ</t>
    </rPh>
    <rPh sb="3" eb="5">
      <t>ジロウ</t>
    </rPh>
    <phoneticPr fontId="12"/>
  </si>
  <si>
    <t>下請　次郎37</t>
    <rPh sb="0" eb="2">
      <t>シタウ</t>
    </rPh>
    <rPh sb="3" eb="5">
      <t>ジロウ</t>
    </rPh>
    <phoneticPr fontId="12"/>
  </si>
  <si>
    <t>下請　次郎38</t>
    <rPh sb="0" eb="2">
      <t>シタウ</t>
    </rPh>
    <rPh sb="3" eb="5">
      <t>ジロウ</t>
    </rPh>
    <phoneticPr fontId="12"/>
  </si>
  <si>
    <t>下請　次郎39</t>
    <rPh sb="0" eb="2">
      <t>シタウ</t>
    </rPh>
    <rPh sb="3" eb="5">
      <t>ジロウ</t>
    </rPh>
    <phoneticPr fontId="12"/>
  </si>
  <si>
    <t>下請　次郎41</t>
    <rPh sb="0" eb="2">
      <t>シタウ</t>
    </rPh>
    <rPh sb="3" eb="5">
      <t>ジロウ</t>
    </rPh>
    <phoneticPr fontId="12"/>
  </si>
  <si>
    <t>代理　二郎41</t>
    <rPh sb="0" eb="2">
      <t>ダイリ</t>
    </rPh>
    <rPh sb="3" eb="5">
      <t>ジロウ</t>
    </rPh>
    <phoneticPr fontId="12"/>
  </si>
  <si>
    <t>主任　二子41</t>
    <rPh sb="0" eb="2">
      <t>シュニン</t>
    </rPh>
    <rPh sb="3" eb="5">
      <t>フタゴ</t>
    </rPh>
    <phoneticPr fontId="12"/>
  </si>
  <si>
    <t>安全　二助41</t>
    <rPh sb="0" eb="2">
      <t>アンゼン</t>
    </rPh>
    <rPh sb="3" eb="4">
      <t>ニ</t>
    </rPh>
    <rPh sb="4" eb="5">
      <t>スケ</t>
    </rPh>
    <phoneticPr fontId="12"/>
  </si>
  <si>
    <t>推進　二衛41</t>
    <rPh sb="0" eb="2">
      <t>スイシン</t>
    </rPh>
    <rPh sb="3" eb="4">
      <t>ニ</t>
    </rPh>
    <rPh sb="4" eb="5">
      <t>マモル</t>
    </rPh>
    <phoneticPr fontId="12"/>
  </si>
  <si>
    <t>雇用　二男41</t>
    <rPh sb="0" eb="2">
      <t>コヨウ</t>
    </rPh>
    <rPh sb="3" eb="5">
      <t>ジナン</t>
    </rPh>
    <phoneticPr fontId="12"/>
  </si>
  <si>
    <t>株式会社０１元請組</t>
    <rPh sb="0" eb="2">
      <t>カブシキ</t>
    </rPh>
    <rPh sb="2" eb="4">
      <t>カイシャ</t>
    </rPh>
    <rPh sb="6" eb="8">
      <t>モトウケ</t>
    </rPh>
    <rPh sb="8" eb="9">
      <t>クミ</t>
    </rPh>
    <phoneticPr fontId="12"/>
  </si>
  <si>
    <t>株式会社０９重機</t>
  </si>
  <si>
    <t>元請</t>
  </si>
  <si>
    <t>(空白)</t>
  </si>
  <si>
    <t>０４警備　株式会社</t>
  </si>
  <si>
    <t>０５カッター興業　株式会社</t>
  </si>
  <si>
    <t>２０石材工業　株式会社</t>
  </si>
  <si>
    <t>３１興業　株式会社</t>
  </si>
  <si>
    <t xml:space="preserve">３５興業　株式会社 </t>
  </si>
  <si>
    <t>３９興業　株式会社</t>
  </si>
  <si>
    <t>株式会社２２</t>
  </si>
  <si>
    <t>株式会社３８技建</t>
  </si>
  <si>
    <t>株式会社４０</t>
  </si>
  <si>
    <t>株式会社４１</t>
  </si>
  <si>
    <t>株式会社０１元請組</t>
  </si>
  <si>
    <t>１０興業　株式会社</t>
  </si>
  <si>
    <t>１６技建　株式会社</t>
  </si>
  <si>
    <t>１７建設　株式会社</t>
  </si>
  <si>
    <t>２３有限会社</t>
  </si>
  <si>
    <t>２５株式会社</t>
  </si>
  <si>
    <t>２８建設工業㈱</t>
  </si>
  <si>
    <t>３３㈱</t>
  </si>
  <si>
    <t>３４技建　株式会社　</t>
  </si>
  <si>
    <t>株式会社　２６建商　</t>
  </si>
  <si>
    <t>株式会社１２</t>
  </si>
  <si>
    <t>株式会社１４</t>
  </si>
  <si>
    <t>株式会社１９</t>
  </si>
  <si>
    <t>株式会社３２重機</t>
  </si>
  <si>
    <t>㈱２７コーポレーション</t>
  </si>
  <si>
    <t>北海道２４　株式会社</t>
  </si>
  <si>
    <t>有限会社０７</t>
  </si>
  <si>
    <t>有限会社０８鋼業</t>
  </si>
  <si>
    <t>有限会社１３</t>
  </si>
  <si>
    <t>有限会社１８</t>
  </si>
  <si>
    <t>有限会社２９</t>
  </si>
  <si>
    <t>有限会社３０</t>
  </si>
  <si>
    <t>有限会社３７社</t>
  </si>
  <si>
    <t>データの個数 / №</t>
  </si>
  <si>
    <t>合計 / 請負金額</t>
  </si>
  <si>
    <t>次数</t>
  </si>
  <si>
    <t>元請 集計</t>
  </si>
  <si>
    <t>親事業者</t>
  </si>
  <si>
    <t>一次下請</t>
  </si>
  <si>
    <t>二次下請</t>
  </si>
  <si>
    <t>開発局以外は以下に任意に追加のこと！</t>
    <rPh sb="0" eb="3">
      <t>カイハツキョク</t>
    </rPh>
    <rPh sb="3" eb="5">
      <t>イガイ</t>
    </rPh>
    <rPh sb="6" eb="8">
      <t>イカ</t>
    </rPh>
    <rPh sb="9" eb="11">
      <t>ニンイ</t>
    </rPh>
    <rPh sb="12" eb="14">
      <t>ツイカ</t>
    </rPh>
    <phoneticPr fontId="12"/>
  </si>
  <si>
    <r>
      <t>一次下請金額（C)</t>
    </r>
    <r>
      <rPr>
        <sz val="8"/>
        <rFont val="ＭＳ Ｐ明朝"/>
        <family val="1"/>
        <charset val="128"/>
      </rPr>
      <t>千円</t>
    </r>
    <rPh sb="0" eb="2">
      <t>イチジ</t>
    </rPh>
    <rPh sb="2" eb="4">
      <t>シタウ</t>
    </rPh>
    <rPh sb="4" eb="6">
      <t>キンガク</t>
    </rPh>
    <rPh sb="9" eb="11">
      <t>センエン</t>
    </rPh>
    <phoneticPr fontId="12"/>
  </si>
  <si>
    <t>契約書記載のとおり</t>
  </si>
  <si>
    <t>加入</t>
    <rPh sb="0" eb="2">
      <t>カニュウ</t>
    </rPh>
    <phoneticPr fontId="12"/>
  </si>
  <si>
    <t>未加入</t>
    <rPh sb="0" eb="3">
      <t>ミカニュウ</t>
    </rPh>
    <phoneticPr fontId="12"/>
  </si>
  <si>
    <t>適用除外</t>
    <rPh sb="0" eb="2">
      <t>テキヨウ</t>
    </rPh>
    <rPh sb="2" eb="4">
      <t>ジョガイ</t>
    </rPh>
    <phoneticPr fontId="12"/>
  </si>
  <si>
    <t>健康保険
加入状況</t>
    <rPh sb="0" eb="2">
      <t>ケンコウ</t>
    </rPh>
    <rPh sb="2" eb="4">
      <t>ホケン</t>
    </rPh>
    <rPh sb="5" eb="7">
      <t>カニュウ</t>
    </rPh>
    <rPh sb="7" eb="9">
      <t>ジョウキョウ</t>
    </rPh>
    <phoneticPr fontId="12"/>
  </si>
  <si>
    <t>厚生年金
加入状況</t>
    <rPh sb="0" eb="2">
      <t>コウセイ</t>
    </rPh>
    <rPh sb="2" eb="4">
      <t>ネンキン</t>
    </rPh>
    <rPh sb="5" eb="7">
      <t>カニュウ</t>
    </rPh>
    <rPh sb="7" eb="9">
      <t>ジョウキョウ</t>
    </rPh>
    <phoneticPr fontId="12"/>
  </si>
  <si>
    <t>雇用保険
加入状況</t>
    <rPh sb="0" eb="2">
      <t>コヨウ</t>
    </rPh>
    <rPh sb="2" eb="4">
      <t>ホケン</t>
    </rPh>
    <rPh sb="5" eb="7">
      <t>カニュウ</t>
    </rPh>
    <rPh sb="7" eb="9">
      <t>ジョウキョウ</t>
    </rPh>
    <phoneticPr fontId="12"/>
  </si>
  <si>
    <t>各種保険
加入状況</t>
    <rPh sb="0" eb="2">
      <t>カクシュ</t>
    </rPh>
    <rPh sb="2" eb="4">
      <t>ホケン</t>
    </rPh>
    <rPh sb="5" eb="7">
      <t>カニュウ</t>
    </rPh>
    <rPh sb="7" eb="9">
      <t>ジョウキョウ</t>
    </rPh>
    <phoneticPr fontId="12"/>
  </si>
  <si>
    <t>提出回数</t>
    <rPh sb="0" eb="2">
      <t>テイシュツ</t>
    </rPh>
    <rPh sb="2" eb="4">
      <t>カイスウ</t>
    </rPh>
    <phoneticPr fontId="12"/>
  </si>
  <si>
    <t>台帳作成日</t>
    <rPh sb="0" eb="2">
      <t>ダイチョウ</t>
    </rPh>
    <rPh sb="2" eb="5">
      <t>サクセイビ</t>
    </rPh>
    <phoneticPr fontId="12"/>
  </si>
  <si>
    <t>発注者監督員の契約上の立場</t>
    <rPh sb="0" eb="3">
      <t>ハッチュウシャ</t>
    </rPh>
    <rPh sb="3" eb="6">
      <t>カントクイン</t>
    </rPh>
    <rPh sb="7" eb="9">
      <t>ケイヤク</t>
    </rPh>
    <rPh sb="9" eb="10">
      <t>ジョウ</t>
    </rPh>
    <rPh sb="11" eb="13">
      <t>タチバ</t>
    </rPh>
    <phoneticPr fontId="12"/>
  </si>
  <si>
    <t>主任監督員</t>
    <rPh sb="0" eb="5">
      <t>シュカン</t>
    </rPh>
    <phoneticPr fontId="12"/>
  </si>
  <si>
    <t>発注者監督員名</t>
    <rPh sb="0" eb="3">
      <t>ハッチュウシャ</t>
    </rPh>
    <rPh sb="3" eb="6">
      <t>カントクイン</t>
    </rPh>
    <rPh sb="6" eb="7">
      <t>メイ</t>
    </rPh>
    <phoneticPr fontId="12"/>
  </si>
  <si>
    <t>注意</t>
    <rPh sb="0" eb="2">
      <t>チュウイ</t>
    </rPh>
    <phoneticPr fontId="12"/>
  </si>
  <si>
    <t>名称</t>
    <rPh sb="0" eb="2">
      <t>メイショウ</t>
    </rPh>
    <phoneticPr fontId="12"/>
  </si>
  <si>
    <t>基本情報　手入力データ</t>
    <rPh sb="0" eb="2">
      <t>キホン</t>
    </rPh>
    <rPh sb="2" eb="4">
      <t>ジョウホウ</t>
    </rPh>
    <rPh sb="5" eb="8">
      <t>テニュウリョク</t>
    </rPh>
    <phoneticPr fontId="12"/>
  </si>
  <si>
    <t>受注者名</t>
    <rPh sb="0" eb="3">
      <t>ジュチュウシャ</t>
    </rPh>
    <rPh sb="3" eb="4">
      <t>メイ</t>
    </rPh>
    <phoneticPr fontId="12"/>
  </si>
  <si>
    <t>北海道○○部</t>
    <rPh sb="0" eb="3">
      <t>ホッカイドウ</t>
    </rPh>
    <rPh sb="5" eb="6">
      <t>ブ</t>
    </rPh>
    <phoneticPr fontId="12"/>
  </si>
  <si>
    <t>三次下請</t>
  </si>
  <si>
    <t>三次下請</t>
    <rPh sb="0" eb="1">
      <t>サン</t>
    </rPh>
    <phoneticPr fontId="12"/>
  </si>
  <si>
    <t>一次下請 集計</t>
  </si>
  <si>
    <t>二次下請 集計</t>
  </si>
  <si>
    <t>三次下請 集計</t>
  </si>
  <si>
    <t>総計</t>
  </si>
  <si>
    <t>四次下請</t>
    <rPh sb="0" eb="2">
      <t>ヨンジ</t>
    </rPh>
    <rPh sb="2" eb="4">
      <t>シタウケ</t>
    </rPh>
    <phoneticPr fontId="12"/>
  </si>
  <si>
    <t>株式会社４３</t>
  </si>
  <si>
    <t>株式会社４４</t>
  </si>
  <si>
    <t>株式会社４５</t>
  </si>
  <si>
    <t>株式会社４６</t>
  </si>
  <si>
    <t>株式会社４７</t>
  </si>
  <si>
    <t>株式会社４８</t>
  </si>
  <si>
    <t>株式会社４９</t>
  </si>
  <si>
    <t>株式会社５０</t>
  </si>
  <si>
    <t>株式会社５１</t>
  </si>
  <si>
    <t>株式会社５２</t>
  </si>
  <si>
    <t>株式会社５３</t>
  </si>
  <si>
    <t>株式会社５４</t>
  </si>
  <si>
    <t>株式会社５５</t>
  </si>
  <si>
    <t>株式会社５６</t>
  </si>
  <si>
    <t>株式会社５７</t>
  </si>
  <si>
    <t>株式会社５８</t>
  </si>
  <si>
    <t>株式会社５９</t>
  </si>
  <si>
    <t>株式会社６０</t>
  </si>
  <si>
    <t>株式会社６１</t>
  </si>
  <si>
    <t>株式会社６２</t>
  </si>
  <si>
    <t>支払期限
（現金）</t>
    <rPh sb="0" eb="2">
      <t>シハラ</t>
    </rPh>
    <rPh sb="2" eb="4">
      <t>キゲン</t>
    </rPh>
    <rPh sb="6" eb="8">
      <t>ゲンキン</t>
    </rPh>
    <phoneticPr fontId="12"/>
  </si>
  <si>
    <t>翌月25日</t>
    <rPh sb="0" eb="1">
      <t>ヨク</t>
    </rPh>
    <rPh sb="1" eb="2">
      <t>ツキ</t>
    </rPh>
    <rPh sb="4" eb="5">
      <t>ニチ</t>
    </rPh>
    <phoneticPr fontId="15"/>
  </si>
  <si>
    <t>翌月末日</t>
    <rPh sb="0" eb="1">
      <t>ヨク</t>
    </rPh>
    <rPh sb="1" eb="2">
      <t>ツキ</t>
    </rPh>
    <rPh sb="2" eb="3">
      <t>マツ</t>
    </rPh>
    <rPh sb="3" eb="4">
      <t>ヒ</t>
    </rPh>
    <phoneticPr fontId="15"/>
  </si>
  <si>
    <t>翌々10日</t>
    <rPh sb="0" eb="2">
      <t>ヨクヨク</t>
    </rPh>
    <rPh sb="4" eb="5">
      <t>ニチ</t>
    </rPh>
    <phoneticPr fontId="15"/>
  </si>
  <si>
    <t>翌月15日</t>
    <rPh sb="0" eb="1">
      <t>ヨク</t>
    </rPh>
    <rPh sb="1" eb="2">
      <t>ツキ</t>
    </rPh>
    <rPh sb="4" eb="5">
      <t>ニチ</t>
    </rPh>
    <phoneticPr fontId="15"/>
  </si>
  <si>
    <t>翌々5日</t>
    <rPh sb="0" eb="2">
      <t>ヨクヨク</t>
    </rPh>
    <rPh sb="3" eb="4">
      <t>ニチ</t>
    </rPh>
    <phoneticPr fontId="15"/>
  </si>
  <si>
    <t>支払期限
（手形）</t>
    <rPh sb="0" eb="2">
      <t>シハラ</t>
    </rPh>
    <rPh sb="2" eb="4">
      <t>キゲン</t>
    </rPh>
    <rPh sb="6" eb="8">
      <t>テガタ</t>
    </rPh>
    <phoneticPr fontId="12"/>
  </si>
  <si>
    <t>90日</t>
  </si>
  <si>
    <t>支払条件(%)
（現金）</t>
    <rPh sb="0" eb="2">
      <t>シハラ</t>
    </rPh>
    <rPh sb="2" eb="4">
      <t>ジョウケン</t>
    </rPh>
    <rPh sb="9" eb="11">
      <t>ゲンキン</t>
    </rPh>
    <phoneticPr fontId="12"/>
  </si>
  <si>
    <t>支払条件(%)
（手形）</t>
    <rPh sb="0" eb="2">
      <t>シハラ</t>
    </rPh>
    <rPh sb="2" eb="4">
      <t>ジョウケン</t>
    </rPh>
    <rPh sb="9" eb="11">
      <t>テガタ</t>
    </rPh>
    <phoneticPr fontId="12"/>
  </si>
  <si>
    <t>［会社名・事業者ID］</t>
    <rPh sb="1" eb="4">
      <t>カイシャメイ</t>
    </rPh>
    <rPh sb="5" eb="7">
      <t>ジギョウ</t>
    </rPh>
    <rPh sb="7" eb="8">
      <t>シャ</t>
    </rPh>
    <phoneticPr fontId="12"/>
  </si>
  <si>
    <t>［事業所名・現場ID］</t>
    <rPh sb="1" eb="4">
      <t>ジギョウショ</t>
    </rPh>
    <rPh sb="4" eb="5">
      <t>カイシャメイ</t>
    </rPh>
    <rPh sb="6" eb="8">
      <t>ゲンバ</t>
    </rPh>
    <phoneticPr fontId="12"/>
  </si>
  <si>
    <t>事業所
整理
番号等</t>
    <phoneticPr fontId="6"/>
  </si>
  <si>
    <t>現場ID</t>
    <rPh sb="0" eb="2">
      <t>ゲンバ</t>
    </rPh>
    <phoneticPr fontId="12"/>
  </si>
  <si>
    <t>事業者ID</t>
    <rPh sb="0" eb="3">
      <t>ジギョウシャ</t>
    </rPh>
    <phoneticPr fontId="12"/>
  </si>
  <si>
    <t>工事名（事業所名）</t>
    <rPh sb="0" eb="3">
      <t>コウジメイ</t>
    </rPh>
    <rPh sb="4" eb="7">
      <t>ジギョウショ</t>
    </rPh>
    <rPh sb="7" eb="8">
      <t>メイ</t>
    </rPh>
    <phoneticPr fontId="12"/>
  </si>
  <si>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</si>
  <si>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</si>
  <si>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</si>
  <si>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</si>
  <si>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</si>
  <si>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</si>
  <si>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</si>
  <si>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</si>
  <si>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</si>
  <si>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</si>
  <si>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</si>
  <si>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</si>
  <si>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</si>
  <si>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</si>
  <si>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</si>
  <si>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</si>
  <si>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</si>
  <si>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</si>
  <si>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</si>
  <si>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</si>
  <si>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</si>
  <si>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</si>
  <si>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00025</t>
  </si>
  <si>
    <t>00026</t>
  </si>
  <si>
    <t>00027</t>
  </si>
  <si>
    <t>00028</t>
  </si>
  <si>
    <t>00029</t>
  </si>
  <si>
    <t>00030</t>
  </si>
  <si>
    <t>00031</t>
  </si>
  <si>
    <t>00032</t>
  </si>
  <si>
    <t>00033</t>
  </si>
  <si>
    <t>00034</t>
  </si>
  <si>
    <t>00035</t>
  </si>
  <si>
    <t>00036</t>
  </si>
  <si>
    <t>00037</t>
  </si>
  <si>
    <t>00038</t>
  </si>
  <si>
    <t>00039</t>
  </si>
  <si>
    <t>00040</t>
  </si>
  <si>
    <t>00041</t>
  </si>
  <si>
    <t>00042</t>
  </si>
  <si>
    <t>00043</t>
  </si>
  <si>
    <t>00044</t>
  </si>
  <si>
    <t>00045</t>
  </si>
  <si>
    <t>00046</t>
  </si>
  <si>
    <t>00047</t>
  </si>
  <si>
    <t>00048</t>
  </si>
  <si>
    <t>00049</t>
  </si>
  <si>
    <t>00050</t>
  </si>
  <si>
    <t>00051</t>
  </si>
  <si>
    <t>00052</t>
  </si>
  <si>
    <t>00053</t>
  </si>
  <si>
    <t>00054</t>
  </si>
  <si>
    <t>00055</t>
  </si>
  <si>
    <t>00056</t>
  </si>
  <si>
    <t>00057</t>
  </si>
  <si>
    <t>00058</t>
  </si>
  <si>
    <t>00059</t>
  </si>
  <si>
    <t>00060</t>
  </si>
  <si>
    <t>00061</t>
  </si>
  <si>
    <t>00062</t>
  </si>
  <si>
    <t>会社名・
事業者ID</t>
    <phoneticPr fontId="6"/>
  </si>
  <si>
    <t>下請契約番号</t>
    <rPh sb="0" eb="2">
      <t>シタウ</t>
    </rPh>
    <rPh sb="2" eb="4">
      <t>ケイヤク</t>
    </rPh>
    <rPh sb="4" eb="6">
      <t>バンゴウ</t>
    </rPh>
    <phoneticPr fontId="6"/>
  </si>
  <si>
    <t>契約
番号</t>
    <rPh sb="0" eb="2">
      <t>ケイヤク</t>
    </rPh>
    <rPh sb="3" eb="5">
      <t>バンゴウ</t>
    </rPh>
    <phoneticPr fontId="6"/>
  </si>
  <si>
    <t>監理技術者補佐名</t>
    <rPh sb="5" eb="7">
      <t>ホサ</t>
    </rPh>
    <rPh sb="7" eb="8">
      <t>メイ</t>
    </rPh>
    <phoneticPr fontId="12"/>
  </si>
  <si>
    <t>下請次数</t>
    <rPh sb="0" eb="2">
      <t>シタウ</t>
    </rPh>
    <rPh sb="2" eb="4">
      <t>ジスウ</t>
    </rPh>
    <phoneticPr fontId="6"/>
  </si>
  <si>
    <t>下請次数</t>
    <rPh sb="0" eb="2">
      <t>シタウ</t>
    </rPh>
    <rPh sb="2" eb="4">
      <t>ジスウ</t>
    </rPh>
    <phoneticPr fontId="12"/>
  </si>
  <si>
    <t>親契約番号</t>
    <rPh sb="0" eb="1">
      <t>オヤ</t>
    </rPh>
    <rPh sb="1" eb="3">
      <t>ケイヤク</t>
    </rPh>
    <rPh sb="3" eb="5">
      <t>バンゴウ</t>
    </rPh>
    <phoneticPr fontId="6"/>
  </si>
  <si>
    <t>支払期限
（手形）</t>
    <rPh sb="0" eb="2">
      <t>シハライ</t>
    </rPh>
    <rPh sb="2" eb="4">
      <t>キゲン</t>
    </rPh>
    <rPh sb="6" eb="8">
      <t>テガタ</t>
    </rPh>
    <phoneticPr fontId="12"/>
  </si>
  <si>
    <t>-</t>
    <phoneticPr fontId="12"/>
  </si>
  <si>
    <t>-</t>
    <phoneticPr fontId="12"/>
  </si>
  <si>
    <t xml:space="preserve">
事業者ID
会社名</t>
    <rPh sb="1" eb="4">
      <t>ジギョウシャ</t>
    </rPh>
    <rPh sb="7" eb="10">
      <t>カイシャメイ</t>
    </rPh>
    <phoneticPr fontId="12"/>
  </si>
  <si>
    <t>専門技術者
資格内容</t>
    <rPh sb="0" eb="2">
      <t>センモン</t>
    </rPh>
    <rPh sb="2" eb="5">
      <t>ギジュツシャ</t>
    </rPh>
    <rPh sb="6" eb="8">
      <t>シカク</t>
    </rPh>
    <rPh sb="8" eb="10">
      <t>ナイヨウ</t>
    </rPh>
    <phoneticPr fontId="12"/>
  </si>
  <si>
    <t>主任技術者
資格内容</t>
    <rPh sb="0" eb="2">
      <t>シュニン</t>
    </rPh>
    <rPh sb="2" eb="5">
      <t>ギジュツシャ</t>
    </rPh>
    <rPh sb="6" eb="8">
      <t>シカク</t>
    </rPh>
    <rPh sb="8" eb="10">
      <t>ナイヨウ</t>
    </rPh>
    <phoneticPr fontId="12"/>
  </si>
  <si>
    <t>管理技術者補佐名</t>
    <rPh sb="0" eb="2">
      <t>カンリ</t>
    </rPh>
    <rPh sb="2" eb="5">
      <t>ギジュツシャ</t>
    </rPh>
    <rPh sb="5" eb="7">
      <t>ホサ</t>
    </rPh>
    <rPh sb="7" eb="8">
      <t>メイ</t>
    </rPh>
    <phoneticPr fontId="12"/>
  </si>
  <si>
    <t>補佐　一子</t>
    <rPh sb="0" eb="2">
      <t>ホサ</t>
    </rPh>
    <rPh sb="3" eb="5">
      <t>イチコ</t>
    </rPh>
    <phoneticPr fontId="12"/>
  </si>
  <si>
    <t>監理技術者補佐
資格内容</t>
    <rPh sb="0" eb="2">
      <t>カンリ</t>
    </rPh>
    <rPh sb="2" eb="5">
      <t>ギジュツシャ</t>
    </rPh>
    <rPh sb="5" eb="7">
      <t>ホサ</t>
    </rPh>
    <rPh sb="8" eb="10">
      <t>シカク</t>
    </rPh>
    <rPh sb="10" eb="12">
      <t>ナイヨウ</t>
    </rPh>
    <phoneticPr fontId="12"/>
  </si>
  <si>
    <t>特定専門工事
該当有無</t>
    <rPh sb="0" eb="2">
      <t>トクテイ</t>
    </rPh>
    <rPh sb="2" eb="4">
      <t>センモン</t>
    </rPh>
    <rPh sb="4" eb="6">
      <t>コウジ</t>
    </rPh>
    <rPh sb="7" eb="9">
      <t>ガイトウ</t>
    </rPh>
    <rPh sb="9" eb="11">
      <t>ウム</t>
    </rPh>
    <phoneticPr fontId="12"/>
  </si>
  <si>
    <t>有無</t>
    <rPh sb="0" eb="2">
      <t>ウム</t>
    </rPh>
    <phoneticPr fontId="12"/>
  </si>
  <si>
    <t>有</t>
    <rPh sb="0" eb="1">
      <t>アリ</t>
    </rPh>
    <phoneticPr fontId="12"/>
  </si>
  <si>
    <t>無</t>
    <rPh sb="0" eb="1">
      <t>ナシ</t>
    </rPh>
    <phoneticPr fontId="12"/>
  </si>
  <si>
    <t>sheet12_で入力のこと。</t>
    <rPh sb="9" eb="11">
      <t>ニュウリョク</t>
    </rPh>
    <phoneticPr fontId="12"/>
  </si>
  <si>
    <t>０４警備株式会社</t>
    <rPh sb="2" eb="4">
      <t>ケイビ</t>
    </rPh>
    <rPh sb="4" eb="8">
      <t>カブ</t>
    </rPh>
    <phoneticPr fontId="12"/>
  </si>
  <si>
    <t>０５カッター興業株式会社</t>
    <rPh sb="6" eb="8">
      <t>コウギョウ</t>
    </rPh>
    <rPh sb="8" eb="12">
      <t>カブ</t>
    </rPh>
    <phoneticPr fontId="12"/>
  </si>
  <si>
    <t>株式会社北海道０６</t>
    <rPh sb="0" eb="4">
      <t>カブ</t>
    </rPh>
    <rPh sb="4" eb="7">
      <t>ホッカイドウ</t>
    </rPh>
    <phoneticPr fontId="12"/>
  </si>
  <si>
    <t>１０興業株式会社</t>
    <rPh sb="2" eb="4">
      <t>コウギョウ</t>
    </rPh>
    <rPh sb="4" eb="8">
      <t>カブ</t>
    </rPh>
    <phoneticPr fontId="12"/>
  </si>
  <si>
    <t>１１工業株式会社</t>
    <rPh sb="2" eb="4">
      <t>コウギョウ</t>
    </rPh>
    <rPh sb="4" eb="8">
      <t>カブ</t>
    </rPh>
    <phoneticPr fontId="12"/>
  </si>
  <si>
    <t>１５工業株式会社</t>
    <rPh sb="2" eb="4">
      <t>コウギョウ</t>
    </rPh>
    <rPh sb="4" eb="8">
      <t>カブ</t>
    </rPh>
    <phoneticPr fontId="12"/>
  </si>
  <si>
    <t>１６技建株式会社</t>
    <rPh sb="2" eb="4">
      <t>ギケン</t>
    </rPh>
    <rPh sb="4" eb="8">
      <t>カブ</t>
    </rPh>
    <phoneticPr fontId="12"/>
  </si>
  <si>
    <t>１７建設株式会社</t>
    <rPh sb="2" eb="4">
      <t>ケンセツ</t>
    </rPh>
    <rPh sb="4" eb="8">
      <t>カブ</t>
    </rPh>
    <phoneticPr fontId="12"/>
  </si>
  <si>
    <t>２０石材工業株式会社</t>
    <rPh sb="2" eb="4">
      <t>セキザイ</t>
    </rPh>
    <rPh sb="4" eb="6">
      <t>コウギョウ</t>
    </rPh>
    <rPh sb="6" eb="10">
      <t>カブ</t>
    </rPh>
    <phoneticPr fontId="12"/>
  </si>
  <si>
    <t>２１道路株式会社</t>
    <rPh sb="2" eb="4">
      <t>ドウロ</t>
    </rPh>
    <rPh sb="4" eb="8">
      <t>カブ</t>
    </rPh>
    <phoneticPr fontId="12"/>
  </si>
  <si>
    <t>北海道２４株式会社</t>
    <rPh sb="0" eb="3">
      <t>ホッカイドウ</t>
    </rPh>
    <rPh sb="5" eb="9">
      <t>カブ</t>
    </rPh>
    <phoneticPr fontId="12"/>
  </si>
  <si>
    <t>株式会社２６建商</t>
  </si>
  <si>
    <t>３１興業株式会社</t>
    <rPh sb="2" eb="4">
      <t>コウギョウ</t>
    </rPh>
    <rPh sb="4" eb="8">
      <t>カブシキガイシャ</t>
    </rPh>
    <phoneticPr fontId="12"/>
  </si>
  <si>
    <t>３４技建株式会社</t>
    <rPh sb="2" eb="4">
      <t>ギケン</t>
    </rPh>
    <rPh sb="4" eb="8">
      <t>カブ</t>
    </rPh>
    <phoneticPr fontId="12"/>
  </si>
  <si>
    <t>３５興業株式会社</t>
    <rPh sb="2" eb="4">
      <t>コウギョウ</t>
    </rPh>
    <rPh sb="4" eb="8">
      <t>カブシキガイシャ</t>
    </rPh>
    <phoneticPr fontId="12"/>
  </si>
  <si>
    <t>３６電建株式会社</t>
    <rPh sb="2" eb="4">
      <t>デンケン</t>
    </rPh>
    <rPh sb="4" eb="8">
      <t>カブ</t>
    </rPh>
    <phoneticPr fontId="12"/>
  </si>
  <si>
    <t>３９興業株式会社</t>
    <rPh sb="2" eb="4">
      <t>コウギョウ</t>
    </rPh>
    <rPh sb="4" eb="8">
      <t>カブ</t>
    </rPh>
    <phoneticPr fontId="12"/>
  </si>
  <si>
    <t>下請契約</t>
    <rPh sb="0" eb="2">
      <t>シタウ</t>
    </rPh>
    <rPh sb="2" eb="4">
      <t>ケイヤク</t>
    </rPh>
    <phoneticPr fontId="6"/>
  </si>
  <si>
    <t>監理技術者補佐名</t>
    <rPh sb="0" eb="2">
      <t>カンリ</t>
    </rPh>
    <rPh sb="2" eb="5">
      <t>ギジュツシャ</t>
    </rPh>
    <rPh sb="5" eb="7">
      <t>ホサ</t>
    </rPh>
    <rPh sb="7" eb="8">
      <t>メイ</t>
    </rPh>
    <phoneticPr fontId="6"/>
  </si>
  <si>
    <t>植生工</t>
    <rPh sb="0" eb="3">
      <t>ショクセイコウ</t>
    </rPh>
    <phoneticPr fontId="12"/>
  </si>
  <si>
    <t>踏掛版工</t>
    <rPh sb="0" eb="4">
      <t>フミカケバンコウ</t>
    </rPh>
    <phoneticPr fontId="12"/>
  </si>
  <si>
    <t>道路土工</t>
    <rPh sb="0" eb="4">
      <t>ドウロドコウ</t>
    </rPh>
    <phoneticPr fontId="12"/>
  </si>
  <si>
    <t>０４警備株式会社</t>
  </si>
  <si>
    <t>直近上位
注文者名</t>
    <rPh sb="0" eb="1">
      <t>チョク</t>
    </rPh>
    <rPh sb="1" eb="2">
      <t>チカ</t>
    </rPh>
    <rPh sb="2" eb="4">
      <t>ジョウイ</t>
    </rPh>
    <rPh sb="5" eb="7">
      <t>チュウモン</t>
    </rPh>
    <rPh sb="7" eb="8">
      <t>シャ</t>
    </rPh>
    <rPh sb="8" eb="9">
      <t>メイ</t>
    </rPh>
    <phoneticPr fontId="12"/>
  </si>
  <si>
    <t>【報告下請負業者】</t>
    <rPh sb="1" eb="3">
      <t>ホウコク</t>
    </rPh>
    <rPh sb="3" eb="4">
      <t>シタ</t>
    </rPh>
    <rPh sb="4" eb="6">
      <t>ウケオ</t>
    </rPh>
    <rPh sb="6" eb="8">
      <t>ギョウシャ</t>
    </rPh>
    <phoneticPr fontId="12"/>
  </si>
  <si>
    <t>会社名</t>
    <rPh sb="0" eb="2">
      <t>カイシャ</t>
    </rPh>
    <rPh sb="2" eb="3">
      <t>メイ</t>
    </rPh>
    <phoneticPr fontId="12"/>
  </si>
  <si>
    <t>代表者名</t>
    <rPh sb="0" eb="3">
      <t>ダイヒョウシャ</t>
    </rPh>
    <rPh sb="3" eb="4">
      <t>メイ</t>
    </rPh>
    <phoneticPr fontId="12"/>
  </si>
  <si>
    <t>全建統一様式第１号－甲</t>
    <phoneticPr fontId="48"/>
  </si>
  <si>
    <t>《再下請負関係》</t>
    <rPh sb="1" eb="2">
      <t>サイ</t>
    </rPh>
    <rPh sb="2" eb="3">
      <t>シタ</t>
    </rPh>
    <rPh sb="3" eb="5">
      <t>ウケオ</t>
    </rPh>
    <rPh sb="5" eb="7">
      <t>カンケイ</t>
    </rPh>
    <phoneticPr fontId="1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</si>
  <si>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12"/>
  </si>
  <si>
    <t>代表者名</t>
    <rPh sb="0" eb="2">
      <t>ダイヒョウ</t>
    </rPh>
    <rPh sb="2" eb="3">
      <t>シャ</t>
    </rPh>
    <rPh sb="3" eb="4">
      <t>メイ</t>
    </rPh>
    <phoneticPr fontId="12"/>
  </si>
  <si>
    <t>住所
電話番号</t>
    <rPh sb="0" eb="2">
      <t>ジュウショ</t>
    </rPh>
    <rPh sb="3" eb="5">
      <t>デンワ</t>
    </rPh>
    <rPh sb="5" eb="7">
      <t>バンゴウ</t>
    </rPh>
    <phoneticPr fontId="12"/>
  </si>
  <si>
    <t>〒</t>
    <phoneticPr fontId="48"/>
  </si>
  <si>
    <t>工事名称
及び
工事内容</t>
    <rPh sb="0" eb="2">
      <t>コウジ</t>
    </rPh>
    <rPh sb="2" eb="4">
      <t>メイショウ</t>
    </rPh>
    <rPh sb="5" eb="6">
      <t>オヨ</t>
    </rPh>
    <rPh sb="8" eb="10">
      <t>コウジ</t>
    </rPh>
    <rPh sb="10" eb="12">
      <t>ナイヨウ</t>
    </rPh>
    <phoneticPr fontId="12"/>
  </si>
  <si>
    <t>TEL</t>
    <phoneticPr fontId="48"/>
  </si>
  <si>
    <t xml:space="preserve">
至　　　　　　年　　　月　　　日　　　</t>
    <rPh sb="2" eb="3">
      <t>イタ</t>
    </rPh>
    <rPh sb="9" eb="10">
      <t>ネン</t>
    </rPh>
    <rPh sb="13" eb="14">
      <t>ガツ</t>
    </rPh>
    <rPh sb="17" eb="18">
      <t>ニチ</t>
    </rPh>
    <phoneticPr fontId="12"/>
  </si>
  <si>
    <t>自</t>
    <rPh sb="0" eb="1">
      <t>ジ</t>
    </rPh>
    <phoneticPr fontId="48"/>
  </si>
  <si>
    <t>至</t>
    <rPh sb="0" eb="1">
      <t>イタル</t>
    </rPh>
    <phoneticPr fontId="48"/>
  </si>
  <si>
    <t>建設業の
許可</t>
    <rPh sb="0" eb="3">
      <t>ケンセツギョウ</t>
    </rPh>
    <rPh sb="5" eb="7">
      <t>キョカ</t>
    </rPh>
    <phoneticPr fontId="12"/>
  </si>
  <si>
    <t>許　可　番　号</t>
    <rPh sb="0" eb="3">
      <t>キョカ</t>
    </rPh>
    <rPh sb="4" eb="7">
      <t>バンゴウ</t>
    </rPh>
    <phoneticPr fontId="12"/>
  </si>
  <si>
    <t>許可（更新）年月日</t>
    <rPh sb="0" eb="2">
      <t>キョカ</t>
    </rPh>
    <rPh sb="3" eb="5">
      <t>コウシン</t>
    </rPh>
    <rPh sb="6" eb="9">
      <t>ネンガッピ</t>
    </rPh>
    <phoneticPr fontId="12"/>
  </si>
  <si>
    <t>《自社に関する事項》</t>
    <rPh sb="1" eb="3">
      <t>ジシャ</t>
    </rPh>
    <phoneticPr fontId="12"/>
  </si>
  <si>
    <t>工事業</t>
    <phoneticPr fontId="48"/>
  </si>
  <si>
    <t>第</t>
    <rPh sb="0" eb="1">
      <t>ダイ</t>
    </rPh>
    <phoneticPr fontId="48"/>
  </si>
  <si>
    <t>号</t>
    <rPh sb="0" eb="1">
      <t>ゴウ</t>
    </rPh>
    <phoneticPr fontId="48"/>
  </si>
  <si>
    <t>注文者との
契約日</t>
    <rPh sb="0" eb="2">
      <t>チュウモン</t>
    </rPh>
    <rPh sb="2" eb="3">
      <t>シャ</t>
    </rPh>
    <rPh sb="6" eb="9">
      <t>ケイヤクビ</t>
    </rPh>
    <phoneticPr fontId="12"/>
  </si>
  <si>
    <t>健康保険等の加入状況</t>
    <rPh sb="0" eb="2">
      <t>ケンコウ</t>
    </rPh>
    <rPh sb="2" eb="4">
      <t>ホケン</t>
    </rPh>
    <rPh sb="4" eb="5">
      <t>トウ</t>
    </rPh>
    <rPh sb="6" eb="8">
      <t>カニュウ</t>
    </rPh>
    <rPh sb="8" eb="10">
      <t>ジョウキョウ</t>
    </rPh>
    <phoneticPr fontId="12"/>
  </si>
  <si>
    <t>　</t>
    <phoneticPr fontId="12"/>
  </si>
  <si>
    <t>保険加入の有無</t>
    <rPh sb="0" eb="2">
      <t>ホケン</t>
    </rPh>
    <rPh sb="2" eb="4">
      <t>カニュウ</t>
    </rPh>
    <rPh sb="5" eb="7">
      <t>ウム</t>
    </rPh>
    <phoneticPr fontId="12"/>
  </si>
  <si>
    <t>健康保険</t>
    <rPh sb="0" eb="2">
      <t>ケンコウ</t>
    </rPh>
    <rPh sb="2" eb="4">
      <t>ホケン</t>
    </rPh>
    <phoneticPr fontId="12"/>
  </si>
  <si>
    <t>厚生年金保険</t>
    <rPh sb="0" eb="2">
      <t>コウセイ</t>
    </rPh>
    <rPh sb="2" eb="4">
      <t>ネンキン</t>
    </rPh>
    <rPh sb="4" eb="6">
      <t>ホケン</t>
    </rPh>
    <phoneticPr fontId="12"/>
  </si>
  <si>
    <t>雇用保険</t>
    <rPh sb="0" eb="2">
      <t>コヨウ</t>
    </rPh>
    <rPh sb="2" eb="4">
      <t>ホケン</t>
    </rPh>
    <phoneticPr fontId="12"/>
  </si>
  <si>
    <t>事業所
整理記号等</t>
    <rPh sb="0" eb="3">
      <t>ジギョウショ</t>
    </rPh>
    <rPh sb="4" eb="6">
      <t>セイリ</t>
    </rPh>
    <rPh sb="6" eb="8">
      <t>キゴウ</t>
    </rPh>
    <rPh sb="8" eb="9">
      <t>トウ</t>
    </rPh>
    <phoneticPr fontId="12"/>
  </si>
  <si>
    <t>営業所の名称</t>
    <rPh sb="0" eb="3">
      <t>エイギョウショ</t>
    </rPh>
    <rPh sb="4" eb="6">
      <t>メイショウ</t>
    </rPh>
    <phoneticPr fontId="12"/>
  </si>
  <si>
    <t>現場代理人名</t>
    <rPh sb="0" eb="2">
      <t>ゲンバ</t>
    </rPh>
    <rPh sb="2" eb="4">
      <t>ダイリ</t>
    </rPh>
    <rPh sb="4" eb="5">
      <t>ニン</t>
    </rPh>
    <rPh sb="5" eb="6">
      <t>メイ</t>
    </rPh>
    <phoneticPr fontId="12"/>
  </si>
  <si>
    <t>安全衛生責任者名</t>
    <rPh sb="0" eb="2">
      <t>アンゼン</t>
    </rPh>
    <rPh sb="2" eb="4">
      <t>エイセイ</t>
    </rPh>
    <rPh sb="4" eb="7">
      <t>セキニンシャ</t>
    </rPh>
    <rPh sb="7" eb="8">
      <t>メイ</t>
    </rPh>
    <phoneticPr fontId="12"/>
  </si>
  <si>
    <t>　</t>
    <phoneticPr fontId="12"/>
  </si>
  <si>
    <t>権限及び
意見申出方法</t>
    <rPh sb="0" eb="2">
      <t>ケンゲン</t>
    </rPh>
    <rPh sb="2" eb="3">
      <t>オヨ</t>
    </rPh>
    <rPh sb="5" eb="7">
      <t>イケン</t>
    </rPh>
    <rPh sb="7" eb="9">
      <t>モウシデ</t>
    </rPh>
    <rPh sb="9" eb="11">
      <t>ホウホウ</t>
    </rPh>
    <phoneticPr fontId="12"/>
  </si>
  <si>
    <t>安全衛生推進者名</t>
    <rPh sb="0" eb="2">
      <t>アンゼン</t>
    </rPh>
    <rPh sb="2" eb="4">
      <t>エイセイ</t>
    </rPh>
    <rPh sb="4" eb="6">
      <t>スイシン</t>
    </rPh>
    <rPh sb="6" eb="7">
      <t>セキニンシャ</t>
    </rPh>
    <rPh sb="7" eb="8">
      <t>メイ</t>
    </rPh>
    <phoneticPr fontId="12"/>
  </si>
  <si>
    <t>雇用管理責任者名</t>
    <rPh sb="0" eb="2">
      <t>コヨウ</t>
    </rPh>
    <rPh sb="2" eb="4">
      <t>カンリ</t>
    </rPh>
    <rPh sb="4" eb="7">
      <t>セキニンシャ</t>
    </rPh>
    <rPh sb="7" eb="8">
      <t>メイ</t>
    </rPh>
    <phoneticPr fontId="12"/>
  </si>
  <si>
    <t>資格内容</t>
    <rPh sb="0" eb="2">
      <t>シカク</t>
    </rPh>
    <rPh sb="2" eb="4">
      <t>ナイヨウ</t>
    </rPh>
    <phoneticPr fontId="12"/>
  </si>
  <si>
    <t>専門技術者名</t>
    <rPh sb="0" eb="2">
      <t>センモン</t>
    </rPh>
    <rPh sb="2" eb="5">
      <t>ギジュツシャ</t>
    </rPh>
    <rPh sb="5" eb="6">
      <t>メイ</t>
    </rPh>
    <phoneticPr fontId="12"/>
  </si>
  <si>
    <t>監督員名</t>
    <rPh sb="0" eb="3">
      <t>カントクイン</t>
    </rPh>
    <rPh sb="3" eb="4">
      <t>メイ</t>
    </rPh>
    <phoneticPr fontId="12"/>
  </si>
  <si>
    <t>担当工事内容</t>
    <rPh sb="0" eb="2">
      <t>タントウ</t>
    </rPh>
    <rPh sb="2" eb="4">
      <t>コウジ</t>
    </rPh>
    <rPh sb="4" eb="6">
      <t>ナイヨウ</t>
    </rPh>
    <phoneticPr fontId="12"/>
  </si>
  <si>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12"/>
  </si>
  <si>
    <t>外国人建設就労者の従事の状況(有無)</t>
    <phoneticPr fontId="12"/>
  </si>
  <si>
    <t>外国人技能実習生の従事の状況(有無)</t>
    <phoneticPr fontId="12"/>
  </si>
  <si>
    <t>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なお、この様式左側について、直近上位の注文者との請負契約に係る営業所以外の営業所で再下請業者との請負契約を行う場合には欄をそれぞれ追加する。</t>
    <phoneticPr fontId="48"/>
  </si>
  <si>
    <t>※［主任技術者、専門技術者、登録基幹技能者の記入要領］</t>
    <phoneticPr fontId="48"/>
  </si>
  <si>
    <t xml:space="preserve"> 1　主任技術者の配属状況について［専任・非専任］のいずれかに○印を付すこと。</t>
    <phoneticPr fontId="48"/>
  </si>
  <si>
    <t xml:space="preserve"> 2　専門技術者には、土木・建築一式工事を施工する場合等でその工事に含まれる専門工事を施工するために必要な主任技術者を記載する。</t>
    <phoneticPr fontId="48"/>
  </si>
  <si>
    <t>（一式工事の主任技術者が専門工事の主任技術者としての資格を有する場合は専門者術者を兼ねることができる。）</t>
    <phoneticPr fontId="48"/>
  </si>
  <si>
    <t>(記入要領）</t>
    <rPh sb="1" eb="3">
      <t>キニュウ</t>
    </rPh>
    <rPh sb="3" eb="5">
      <t>ヨウリョウ</t>
    </rPh>
    <phoneticPr fontId="48"/>
  </si>
  <si>
    <t>1 報告下請負業者は直近上位の注文者に提出すること。</t>
  </si>
  <si>
    <t>複数の専門工事を施工するために複数の専門技術者を要する場合は適宜欄を設けて全員を記載する。</t>
    <phoneticPr fontId="48"/>
  </si>
  <si>
    <t>2 再下請負契約がある場合は、《再下請負関係》欄（当用紙の右部分）を記入するとともに、次の契約書類（公共工事以外は請負代金額</t>
    <rPh sb="2" eb="3">
      <t>サイ</t>
    </rPh>
    <rPh sb="3" eb="4">
      <t>シタ</t>
    </rPh>
    <rPh sb="4" eb="6">
      <t>ウケオイ</t>
    </rPh>
    <rPh sb="6" eb="8">
      <t>ケイヤク</t>
    </rPh>
    <rPh sb="11" eb="13">
      <t>バアイ</t>
    </rPh>
    <rPh sb="23" eb="24">
      <t>ラン</t>
    </rPh>
    <rPh sb="25" eb="26">
      <t>トウ</t>
    </rPh>
    <rPh sb="26" eb="28">
      <t>ヨウシ</t>
    </rPh>
    <rPh sb="29" eb="30">
      <t>ミギ</t>
    </rPh>
    <rPh sb="30" eb="32">
      <t>ブブン</t>
    </rPh>
    <rPh sb="34" eb="36">
      <t>キニュウ</t>
    </rPh>
    <rPh sb="43" eb="44">
      <t>ツギ</t>
    </rPh>
    <rPh sb="45" eb="47">
      <t>ケイヤク</t>
    </rPh>
    <rPh sb="47" eb="49">
      <t>ショルイ</t>
    </rPh>
    <rPh sb="50" eb="52">
      <t>コウキョウ</t>
    </rPh>
    <rPh sb="52" eb="54">
      <t>コウジ</t>
    </rPh>
    <rPh sb="54" eb="56">
      <t>イガイ</t>
    </rPh>
    <rPh sb="57" eb="59">
      <t>ウケオイ</t>
    </rPh>
    <rPh sb="59" eb="61">
      <t>ダイキン</t>
    </rPh>
    <rPh sb="61" eb="62">
      <t>ガク</t>
    </rPh>
    <phoneticPr fontId="48"/>
  </si>
  <si>
    <t>3　登録基幹技能者が複数いる場合は、適宣欄を設けて全員を記載する。</t>
    <phoneticPr fontId="48"/>
  </si>
  <si>
    <t>　の記載は不要）の写しを全ての階層について提出する。なお、再下請が複数ある場合は、《再下請負関係》欄をコピーして使用する。</t>
    <rPh sb="2" eb="4">
      <t>キサイ</t>
    </rPh>
    <rPh sb="5" eb="7">
      <t>フヨウ</t>
    </rPh>
    <rPh sb="9" eb="10">
      <t>ウツ</t>
    </rPh>
    <rPh sb="12" eb="13">
      <t>スベ</t>
    </rPh>
    <rPh sb="15" eb="17">
      <t>カイソウ</t>
    </rPh>
    <rPh sb="21" eb="23">
      <t>テイシュツ</t>
    </rPh>
    <rPh sb="29" eb="30">
      <t>サイ</t>
    </rPh>
    <rPh sb="30" eb="32">
      <t>シタウ</t>
    </rPh>
    <rPh sb="33" eb="35">
      <t>フクスウ</t>
    </rPh>
    <rPh sb="37" eb="39">
      <t>バアイ</t>
    </rPh>
    <rPh sb="49" eb="50">
      <t>ラン</t>
    </rPh>
    <rPh sb="56" eb="58">
      <t>シヨウ</t>
    </rPh>
    <phoneticPr fontId="48"/>
  </si>
  <si>
    <t>4　主任技術者の資格内容（該当するものを選んで記入する。）</t>
    <phoneticPr fontId="48"/>
  </si>
  <si>
    <t>　　　①請負契約書、〈注文書・請負書〉②請負契約約款</t>
    <rPh sb="4" eb="6">
      <t>ウケオイ</t>
    </rPh>
    <rPh sb="6" eb="9">
      <t>ケイヤクショ</t>
    </rPh>
    <rPh sb="11" eb="14">
      <t>チュウモンショ</t>
    </rPh>
    <rPh sb="15" eb="17">
      <t>ウケオイ</t>
    </rPh>
    <rPh sb="17" eb="18">
      <t>ショ</t>
    </rPh>
    <rPh sb="20" eb="22">
      <t>ウケオイ</t>
    </rPh>
    <rPh sb="22" eb="24">
      <t>ケイヤク</t>
    </rPh>
    <rPh sb="24" eb="26">
      <t>ヤッカン</t>
    </rPh>
    <phoneticPr fontId="48"/>
  </si>
  <si>
    <t>　①経験年数による場合</t>
    <phoneticPr fontId="48"/>
  </si>
  <si>
    <t>②資格等による場合</t>
  </si>
  <si>
    <t>3 一次下請負業者は、二次下請負業者以下の業者から提出された書類とともに様式第1号-乙に準じ下請負業者編成表を作成の上、元</t>
    <rPh sb="2" eb="6">
      <t>イチジシタウ</t>
    </rPh>
    <rPh sb="6" eb="7">
      <t>オ</t>
    </rPh>
    <rPh sb="7" eb="9">
      <t>ギョウシャ</t>
    </rPh>
    <rPh sb="11" eb="13">
      <t>ニジ</t>
    </rPh>
    <rPh sb="13" eb="14">
      <t>シタ</t>
    </rPh>
    <rPh sb="14" eb="16">
      <t>ウケオイ</t>
    </rPh>
    <rPh sb="16" eb="18">
      <t>ギョウシャ</t>
    </rPh>
    <rPh sb="18" eb="20">
      <t>イカ</t>
    </rPh>
    <rPh sb="21" eb="23">
      <t>ギョウシャ</t>
    </rPh>
    <rPh sb="25" eb="27">
      <t>テイシュツ</t>
    </rPh>
    <rPh sb="30" eb="32">
      <t>ショルイ</t>
    </rPh>
    <rPh sb="36" eb="38">
      <t>ヨウシキ</t>
    </rPh>
    <rPh sb="38" eb="39">
      <t>ダイ</t>
    </rPh>
    <rPh sb="40" eb="41">
      <t>ゴウ</t>
    </rPh>
    <rPh sb="42" eb="43">
      <t>オツ</t>
    </rPh>
    <rPh sb="44" eb="45">
      <t>ジュン</t>
    </rPh>
    <rPh sb="46" eb="51">
      <t>シタウケオイギョウシャ</t>
    </rPh>
    <rPh sb="51" eb="53">
      <t>ヘンセイ</t>
    </rPh>
    <rPh sb="53" eb="54">
      <t>ヒョウ</t>
    </rPh>
    <rPh sb="55" eb="57">
      <t>サクセイ</t>
    </rPh>
    <rPh sb="58" eb="59">
      <t>ウエ</t>
    </rPh>
    <rPh sb="60" eb="61">
      <t>モト</t>
    </rPh>
    <phoneticPr fontId="48"/>
  </si>
  <si>
    <t>　1）大学卒［指定学科］</t>
    <phoneticPr fontId="48"/>
  </si>
  <si>
    <t>3年以上の実務経験</t>
  </si>
  <si>
    <t>　1）建設業法「技術検定」</t>
  </si>
  <si>
    <t>　請に届け出ること。</t>
    <rPh sb="1" eb="2">
      <t>ショウ</t>
    </rPh>
    <rPh sb="3" eb="4">
      <t>トド</t>
    </rPh>
    <rPh sb="5" eb="6">
      <t>デ</t>
    </rPh>
    <phoneticPr fontId="48"/>
  </si>
  <si>
    <t>　　（短大・高専卒業者を含む。）</t>
  </si>
  <si>
    <t>　2）建築士法「建築士試験」</t>
  </si>
  <si>
    <t>4 この届出事項に変更があった場合は直ちに再提出すること。</t>
    <rPh sb="4" eb="6">
      <t>トドケデ</t>
    </rPh>
    <rPh sb="6" eb="8">
      <t>ジコウ</t>
    </rPh>
    <rPh sb="9" eb="11">
      <t>ヘンコウ</t>
    </rPh>
    <rPh sb="15" eb="17">
      <t>バアイ</t>
    </rPh>
    <rPh sb="18" eb="19">
      <t>タダ</t>
    </rPh>
    <rPh sb="21" eb="24">
      <t>サイテイシュツ</t>
    </rPh>
    <phoneticPr fontId="48"/>
  </si>
  <si>
    <t>　2）高校卒［指定学科］</t>
  </si>
  <si>
    <t>5年以上の実務経験</t>
  </si>
  <si>
    <t>　3）技術士法「技術士試験</t>
  </si>
  <si>
    <t>5 健康保険等の加入状況の保険加入の有無欄には、各保険の適用を受ける営業所について届出を行っている場合は「加入」を、行って</t>
    <rPh sb="58" eb="59">
      <t>オコナ</t>
    </rPh>
    <phoneticPr fontId="48"/>
  </si>
  <si>
    <t>　3）その他</t>
  </si>
  <si>
    <t>　4）電気工事士法「電気工事士試験」</t>
  </si>
  <si>
    <t>　いない場合（適用を受ける営業所が複数あり、そのうち一部について行っていない場合を含む）は「未加入」を、従業員規模等により各保</t>
    <rPh sb="52" eb="55">
      <t>ジュウギョウイン</t>
    </rPh>
    <rPh sb="55" eb="57">
      <t>キボ</t>
    </rPh>
    <rPh sb="57" eb="58">
      <t>トウ</t>
    </rPh>
    <rPh sb="61" eb="62">
      <t>カク</t>
    </rPh>
    <rPh sb="62" eb="63">
      <t>ホ</t>
    </rPh>
    <phoneticPr fontId="48"/>
  </si>
  <si>
    <t>　5）電気事業法「電気主任技術者国家試験等」</t>
  </si>
  <si>
    <t>　険の適用が除外される場合は適用除外」を○で囲む。事業所整理記号等の営業所の名称欄には、請負契約に係る営業所の名称を、健</t>
    <rPh sb="44" eb="46">
      <t>ウケオイ</t>
    </rPh>
    <rPh sb="46" eb="48">
      <t>ケイヤク</t>
    </rPh>
    <rPh sb="49" eb="50">
      <t>カカワ</t>
    </rPh>
    <rPh sb="51" eb="54">
      <t>エイギョウショ</t>
    </rPh>
    <rPh sb="55" eb="57">
      <t>メイショウ</t>
    </rPh>
    <rPh sb="59" eb="60">
      <t>ケン</t>
    </rPh>
    <phoneticPr fontId="48"/>
  </si>
  <si>
    <t>　6）消防法「消防設備士試験」</t>
  </si>
  <si>
    <t>　7）職業能力開発促進法「技能検定」</t>
  </si>
  <si>
    <t>再　下　請　負　通　知　書</t>
    <rPh sb="0" eb="1">
      <t>サイ</t>
    </rPh>
    <rPh sb="2" eb="3">
      <t>シタ</t>
    </rPh>
    <rPh sb="4" eb="5">
      <t>ショウ</t>
    </rPh>
    <rPh sb="6" eb="7">
      <t>オ</t>
    </rPh>
    <rPh sb="8" eb="9">
      <t>ツウ</t>
    </rPh>
    <rPh sb="10" eb="11">
      <t>チ</t>
    </rPh>
    <rPh sb="12" eb="13">
      <t>ショ</t>
    </rPh>
    <phoneticPr fontId="12"/>
  </si>
  <si>
    <t>契約書記載のとおり</t>
    <phoneticPr fontId="12"/>
  </si>
  <si>
    <t>監督員名</t>
    <rPh sb="0" eb="3">
      <t>カントクイン</t>
    </rPh>
    <rPh sb="3" eb="4">
      <t>メイ</t>
    </rPh>
    <phoneticPr fontId="12"/>
  </si>
  <si>
    <t>監督　二郎2</t>
    <rPh sb="0" eb="2">
      <t>カントク</t>
    </rPh>
    <rPh sb="3" eb="5">
      <t>ジロウ</t>
    </rPh>
    <phoneticPr fontId="12"/>
  </si>
  <si>
    <t>監督　二郎3</t>
    <rPh sb="0" eb="2">
      <t>カントク</t>
    </rPh>
    <rPh sb="3" eb="5">
      <t>ジロウ</t>
    </rPh>
    <phoneticPr fontId="12"/>
  </si>
  <si>
    <t>監督　二郎4</t>
    <rPh sb="0" eb="2">
      <t>カントク</t>
    </rPh>
    <rPh sb="3" eb="5">
      <t>ジロウ</t>
    </rPh>
    <phoneticPr fontId="12"/>
  </si>
  <si>
    <t>監督　二郎5</t>
    <rPh sb="0" eb="2">
      <t>カントク</t>
    </rPh>
    <rPh sb="3" eb="5">
      <t>ジロウ</t>
    </rPh>
    <phoneticPr fontId="12"/>
  </si>
  <si>
    <t>監督　二郎6</t>
    <rPh sb="0" eb="2">
      <t>カントク</t>
    </rPh>
    <rPh sb="3" eb="5">
      <t>ジロウ</t>
    </rPh>
    <phoneticPr fontId="12"/>
  </si>
  <si>
    <t>監督　二郎7</t>
    <rPh sb="0" eb="2">
      <t>カントク</t>
    </rPh>
    <rPh sb="3" eb="5">
      <t>ジロウ</t>
    </rPh>
    <phoneticPr fontId="12"/>
  </si>
  <si>
    <t>監督　二郎8</t>
    <rPh sb="0" eb="2">
      <t>カントク</t>
    </rPh>
    <rPh sb="3" eb="5">
      <t>ジロウ</t>
    </rPh>
    <phoneticPr fontId="12"/>
  </si>
  <si>
    <t>監督　二郎9</t>
    <rPh sb="0" eb="2">
      <t>カントク</t>
    </rPh>
    <rPh sb="3" eb="5">
      <t>ジロウ</t>
    </rPh>
    <phoneticPr fontId="12"/>
  </si>
  <si>
    <t>監督　二郎10</t>
    <rPh sb="0" eb="2">
      <t>カントク</t>
    </rPh>
    <rPh sb="3" eb="5">
      <t>ジロウ</t>
    </rPh>
    <phoneticPr fontId="12"/>
  </si>
  <si>
    <t>監督　二郎11</t>
    <rPh sb="0" eb="2">
      <t>カントク</t>
    </rPh>
    <rPh sb="3" eb="5">
      <t>ジロウ</t>
    </rPh>
    <phoneticPr fontId="12"/>
  </si>
  <si>
    <t>監督　二郎12</t>
    <rPh sb="0" eb="2">
      <t>カントク</t>
    </rPh>
    <rPh sb="3" eb="5">
      <t>ジロウ</t>
    </rPh>
    <phoneticPr fontId="12"/>
  </si>
  <si>
    <t>監督　二郎13</t>
    <rPh sb="0" eb="2">
      <t>カントク</t>
    </rPh>
    <rPh sb="3" eb="5">
      <t>ジロウ</t>
    </rPh>
    <phoneticPr fontId="12"/>
  </si>
  <si>
    <t>監督　二郎14</t>
    <rPh sb="0" eb="2">
      <t>カントク</t>
    </rPh>
    <rPh sb="3" eb="5">
      <t>ジロウ</t>
    </rPh>
    <phoneticPr fontId="12"/>
  </si>
  <si>
    <t>監督　二郎15</t>
    <rPh sb="0" eb="2">
      <t>カントク</t>
    </rPh>
    <rPh sb="3" eb="5">
      <t>ジロウ</t>
    </rPh>
    <phoneticPr fontId="12"/>
  </si>
  <si>
    <t>監督　二郎16</t>
    <rPh sb="0" eb="2">
      <t>カントク</t>
    </rPh>
    <rPh sb="3" eb="5">
      <t>ジロウ</t>
    </rPh>
    <phoneticPr fontId="12"/>
  </si>
  <si>
    <t>監督　二郎17</t>
    <rPh sb="0" eb="2">
      <t>カントク</t>
    </rPh>
    <rPh sb="3" eb="5">
      <t>ジロウ</t>
    </rPh>
    <phoneticPr fontId="12"/>
  </si>
  <si>
    <t>監督　二郎18</t>
    <rPh sb="0" eb="2">
      <t>カントク</t>
    </rPh>
    <rPh sb="3" eb="5">
      <t>ジロウ</t>
    </rPh>
    <phoneticPr fontId="12"/>
  </si>
  <si>
    <t>監督　二郎19</t>
    <rPh sb="0" eb="2">
      <t>カントク</t>
    </rPh>
    <rPh sb="3" eb="5">
      <t>ジロウ</t>
    </rPh>
    <phoneticPr fontId="12"/>
  </si>
  <si>
    <t>監督　二郎20</t>
    <rPh sb="0" eb="2">
      <t>カントク</t>
    </rPh>
    <rPh sb="3" eb="5">
      <t>ジロウ</t>
    </rPh>
    <phoneticPr fontId="12"/>
  </si>
  <si>
    <t>監督　二郎21</t>
    <rPh sb="0" eb="2">
      <t>カントク</t>
    </rPh>
    <rPh sb="3" eb="5">
      <t>ジロウ</t>
    </rPh>
    <phoneticPr fontId="12"/>
  </si>
  <si>
    <t>監督　二郎22</t>
    <rPh sb="0" eb="2">
      <t>カントク</t>
    </rPh>
    <rPh sb="3" eb="5">
      <t>ジロウ</t>
    </rPh>
    <phoneticPr fontId="12"/>
  </si>
  <si>
    <t>監督　二郎23</t>
    <rPh sb="0" eb="2">
      <t>カントク</t>
    </rPh>
    <rPh sb="3" eb="5">
      <t>ジロウ</t>
    </rPh>
    <phoneticPr fontId="12"/>
  </si>
  <si>
    <t>監督　二郎24</t>
    <rPh sb="0" eb="2">
      <t>カントク</t>
    </rPh>
    <rPh sb="3" eb="5">
      <t>ジロウ</t>
    </rPh>
    <phoneticPr fontId="12"/>
  </si>
  <si>
    <t>監督　二郎25</t>
    <rPh sb="0" eb="2">
      <t>カントク</t>
    </rPh>
    <rPh sb="3" eb="5">
      <t>ジロウ</t>
    </rPh>
    <phoneticPr fontId="12"/>
  </si>
  <si>
    <t>監督　二郎26</t>
    <rPh sb="0" eb="2">
      <t>カントク</t>
    </rPh>
    <rPh sb="3" eb="5">
      <t>ジロウ</t>
    </rPh>
    <phoneticPr fontId="12"/>
  </si>
  <si>
    <t>監督　二郎27</t>
    <rPh sb="0" eb="2">
      <t>カントク</t>
    </rPh>
    <rPh sb="3" eb="5">
      <t>ジロウ</t>
    </rPh>
    <phoneticPr fontId="12"/>
  </si>
  <si>
    <t>監督　二郎28</t>
    <rPh sb="0" eb="2">
      <t>カントク</t>
    </rPh>
    <rPh sb="3" eb="5">
      <t>ジロウ</t>
    </rPh>
    <phoneticPr fontId="12"/>
  </si>
  <si>
    <t>監督　二郎29</t>
    <rPh sb="0" eb="2">
      <t>カントク</t>
    </rPh>
    <rPh sb="3" eb="5">
      <t>ジロウ</t>
    </rPh>
    <phoneticPr fontId="12"/>
  </si>
  <si>
    <t>監督　二郎30</t>
    <rPh sb="0" eb="2">
      <t>カントク</t>
    </rPh>
    <rPh sb="3" eb="5">
      <t>ジロウ</t>
    </rPh>
    <phoneticPr fontId="12"/>
  </si>
  <si>
    <t>監督　二郎31</t>
    <rPh sb="0" eb="2">
      <t>カントク</t>
    </rPh>
    <rPh sb="3" eb="5">
      <t>ジロウ</t>
    </rPh>
    <phoneticPr fontId="12"/>
  </si>
  <si>
    <t>監督　二郎32</t>
    <rPh sb="0" eb="2">
      <t>カントク</t>
    </rPh>
    <rPh sb="3" eb="5">
      <t>ジロウ</t>
    </rPh>
    <phoneticPr fontId="12"/>
  </si>
  <si>
    <t>監督　二郎33</t>
    <rPh sb="0" eb="2">
      <t>カントク</t>
    </rPh>
    <rPh sb="3" eb="5">
      <t>ジロウ</t>
    </rPh>
    <phoneticPr fontId="12"/>
  </si>
  <si>
    <t>監督　二郎34</t>
    <rPh sb="0" eb="2">
      <t>カントク</t>
    </rPh>
    <rPh sb="3" eb="5">
      <t>ジロウ</t>
    </rPh>
    <phoneticPr fontId="12"/>
  </si>
  <si>
    <t>監督　二郎35</t>
    <rPh sb="0" eb="2">
      <t>カントク</t>
    </rPh>
    <rPh sb="3" eb="5">
      <t>ジロウ</t>
    </rPh>
    <phoneticPr fontId="12"/>
  </si>
  <si>
    <t>監督　二郎36</t>
    <rPh sb="0" eb="2">
      <t>カントク</t>
    </rPh>
    <rPh sb="3" eb="5">
      <t>ジロウ</t>
    </rPh>
    <phoneticPr fontId="12"/>
  </si>
  <si>
    <t>監督　二郎37</t>
    <rPh sb="0" eb="2">
      <t>カントク</t>
    </rPh>
    <rPh sb="3" eb="5">
      <t>ジロウ</t>
    </rPh>
    <phoneticPr fontId="12"/>
  </si>
  <si>
    <t>監督　二郎38</t>
    <rPh sb="0" eb="2">
      <t>カントク</t>
    </rPh>
    <rPh sb="3" eb="5">
      <t>ジロウ</t>
    </rPh>
    <phoneticPr fontId="12"/>
  </si>
  <si>
    <t>監督　二郎39</t>
    <rPh sb="0" eb="2">
      <t>カントク</t>
    </rPh>
    <rPh sb="3" eb="5">
      <t>ジロウ</t>
    </rPh>
    <phoneticPr fontId="12"/>
  </si>
  <si>
    <t>監督　二郎40</t>
    <rPh sb="0" eb="2">
      <t>カントク</t>
    </rPh>
    <rPh sb="3" eb="5">
      <t>ジロウ</t>
    </rPh>
    <phoneticPr fontId="12"/>
  </si>
  <si>
    <t>監督　二郎41</t>
    <rPh sb="0" eb="2">
      <t>カントク</t>
    </rPh>
    <rPh sb="3" eb="5">
      <t>ジロウ</t>
    </rPh>
    <phoneticPr fontId="12"/>
  </si>
  <si>
    <t>監督員</t>
    <rPh sb="0" eb="3">
      <t>カントクイン</t>
    </rPh>
    <phoneticPr fontId="12"/>
  </si>
  <si>
    <t>直近上位注文者</t>
    <rPh sb="0" eb="2">
      <t>チョッキン</t>
    </rPh>
    <rPh sb="2" eb="4">
      <t>ジョウイ</t>
    </rPh>
    <rPh sb="4" eb="6">
      <t>チュウモン</t>
    </rPh>
    <rPh sb="6" eb="7">
      <t>シャ</t>
    </rPh>
    <phoneticPr fontId="6"/>
  </si>
  <si>
    <t>報告下請業者</t>
    <rPh sb="0" eb="2">
      <t>ホウコク</t>
    </rPh>
    <rPh sb="2" eb="4">
      <t>シタウ</t>
    </rPh>
    <rPh sb="4" eb="6">
      <t>ギョウシャ</t>
    </rPh>
    <phoneticPr fontId="12"/>
  </si>
  <si>
    <t>再下請業者</t>
    <rPh sb="0" eb="1">
      <t>サイ</t>
    </rPh>
    <rPh sb="1" eb="3">
      <t>シタウ</t>
    </rPh>
    <rPh sb="3" eb="5">
      <t>ギョウシャ</t>
    </rPh>
    <phoneticPr fontId="6"/>
  </si>
  <si>
    <t>契約番号</t>
    <rPh sb="0" eb="2">
      <t>ケイヤク</t>
    </rPh>
    <rPh sb="2" eb="4">
      <t>バンゴウ</t>
    </rPh>
    <phoneticPr fontId="12"/>
  </si>
  <si>
    <t>元請名称
事業者ID</t>
    <rPh sb="0" eb="2">
      <t>モトウケ</t>
    </rPh>
    <rPh sb="2" eb="4">
      <t>メイショウ</t>
    </rPh>
    <rPh sb="5" eb="8">
      <t>ジギョウシャ</t>
    </rPh>
    <phoneticPr fontId="12"/>
  </si>
  <si>
    <t>会社名
事業者ID</t>
    <rPh sb="0" eb="3">
      <t>カイシャメイ</t>
    </rPh>
    <rPh sb="4" eb="7">
      <t>ジギョウシャ</t>
    </rPh>
    <phoneticPr fontId="12"/>
  </si>
  <si>
    <t>分担工事名</t>
    <rPh sb="0" eb="2">
      <t>ブンタン</t>
    </rPh>
    <rPh sb="2" eb="4">
      <t>コウジ</t>
    </rPh>
    <rPh sb="4" eb="5">
      <t>メイ</t>
    </rPh>
    <phoneticPr fontId="12"/>
  </si>
  <si>
    <t>分担工事名</t>
    <rPh sb="4" eb="5">
      <t>メイ</t>
    </rPh>
    <phoneticPr fontId="12"/>
  </si>
  <si>
    <t>改修日付</t>
    <rPh sb="0" eb="2">
      <t>カイシュウ</t>
    </rPh>
    <rPh sb="2" eb="4">
      <t>ヒヅケ</t>
    </rPh>
    <phoneticPr fontId="12"/>
  </si>
  <si>
    <t>改修内容</t>
    <rPh sb="0" eb="2">
      <t>カイシュウ</t>
    </rPh>
    <rPh sb="2" eb="4">
      <t>ナイヨウ</t>
    </rPh>
    <phoneticPr fontId="12"/>
  </si>
  <si>
    <t>初版リリースに伴い、版数管理開始</t>
    <rPh sb="0" eb="2">
      <t>ショハン</t>
    </rPh>
    <rPh sb="7" eb="8">
      <t>トモナ</t>
    </rPh>
    <rPh sb="10" eb="12">
      <t>ハンスウ</t>
    </rPh>
    <rPh sb="12" eb="14">
      <t>カンリ</t>
    </rPh>
    <rPh sb="14" eb="16">
      <t>カイシ</t>
    </rPh>
    <phoneticPr fontId="12"/>
  </si>
  <si>
    <t>契約番号</t>
  </si>
  <si>
    <t>契約番号</t>
    <phoneticPr fontId="12"/>
  </si>
  <si>
    <r>
      <t>二次下請金額（D)</t>
    </r>
    <r>
      <rPr>
        <sz val="8"/>
        <rFont val="ＭＳ Ｐ明朝"/>
        <family val="1"/>
        <charset val="128"/>
      </rPr>
      <t>千円</t>
    </r>
    <rPh sb="0" eb="2">
      <t>ニジ</t>
    </rPh>
    <rPh sb="2" eb="4">
      <t>シタウケ</t>
    </rPh>
    <rPh sb="4" eb="6">
      <t>キンガク</t>
    </rPh>
    <rPh sb="9" eb="11">
      <t>センエン</t>
    </rPh>
    <phoneticPr fontId="12"/>
  </si>
  <si>
    <t>三次下請金額（E)千円</t>
    <rPh sb="0" eb="2">
      <t>サンジ</t>
    </rPh>
    <rPh sb="2" eb="4">
      <t>シタウケ</t>
    </rPh>
    <rPh sb="4" eb="6">
      <t>キンガク</t>
    </rPh>
    <rPh sb="9" eb="10">
      <t>セン</t>
    </rPh>
    <rPh sb="10" eb="11">
      <t>エン</t>
    </rPh>
    <phoneticPr fontId="12"/>
  </si>
  <si>
    <t>四次下請金額（F)千円</t>
    <rPh sb="0" eb="2">
      <t>ヨンジ</t>
    </rPh>
    <rPh sb="2" eb="4">
      <t>シタウケ</t>
    </rPh>
    <rPh sb="4" eb="6">
      <t>キンガク</t>
    </rPh>
    <rPh sb="9" eb="10">
      <t>セン</t>
    </rPh>
    <rPh sb="10" eb="11">
      <t>エン</t>
    </rPh>
    <phoneticPr fontId="12"/>
  </si>
  <si>
    <t>割合(F/B)</t>
    <rPh sb="0" eb="2">
      <t>ワリアイ</t>
    </rPh>
    <phoneticPr fontId="12"/>
  </si>
  <si>
    <t>割合(E/B)</t>
    <rPh sb="0" eb="2">
      <t>ワリアイ</t>
    </rPh>
    <phoneticPr fontId="12"/>
  </si>
  <si>
    <t>割合(D/B)</t>
    <rPh sb="0" eb="2">
      <t>ワリアイ</t>
    </rPh>
    <phoneticPr fontId="12"/>
  </si>
  <si>
    <t>改修作業者</t>
    <rPh sb="0" eb="2">
      <t>カイシュウ</t>
    </rPh>
    <rPh sb="2" eb="4">
      <t>サギョウ</t>
    </rPh>
    <rPh sb="4" eb="5">
      <t>シャ</t>
    </rPh>
    <phoneticPr fontId="12"/>
  </si>
  <si>
    <t>改版数</t>
    <rPh sb="0" eb="2">
      <t>カイハン</t>
    </rPh>
    <rPh sb="2" eb="3">
      <t>スウ</t>
    </rPh>
    <phoneticPr fontId="12"/>
  </si>
  <si>
    <t>https://urado-site.dongurikaigi.com/032_form/032_form-042.html</t>
    <phoneticPr fontId="12"/>
  </si>
  <si>
    <t>はじめに（使い方）へ</t>
    <rPh sb="5" eb="6">
      <t>ツカ</t>
    </rPh>
    <rPh sb="7" eb="8">
      <t>カタ</t>
    </rPh>
    <phoneticPr fontId="12"/>
  </si>
  <si>
    <t>3.1.0</t>
    <phoneticPr fontId="12"/>
  </si>
  <si>
    <t>入力必須の項目ではない。basepageの★メンバー一覧　からコピペできる。</t>
    <rPh sb="0" eb="2">
      <t>ニュウリョク</t>
    </rPh>
    <rPh sb="2" eb="4">
      <t>ヒッス</t>
    </rPh>
    <rPh sb="5" eb="7">
      <t>コウモク</t>
    </rPh>
    <rPh sb="26" eb="28">
      <t>イチラン</t>
    </rPh>
    <phoneticPr fontId="12"/>
  </si>
  <si>
    <t>役所　広司</t>
    <rPh sb="0" eb="2">
      <t>ヤクショ</t>
    </rPh>
    <rPh sb="3" eb="5">
      <t>コウジ</t>
    </rPh>
    <phoneticPr fontId="12"/>
  </si>
  <si>
    <t>[201921-8693]一般国道36号_千歳市_○○改良工事／(株０１元請組</t>
    <rPh sb="13" eb="15">
      <t>イッパン</t>
    </rPh>
    <rPh sb="15" eb="17">
      <t>コクドウ</t>
    </rPh>
    <rPh sb="19" eb="20">
      <t>ゴウ</t>
    </rPh>
    <rPh sb="21" eb="23">
      <t>チトセ</t>
    </rPh>
    <rPh sb="23" eb="24">
      <t>シ</t>
    </rPh>
    <rPh sb="27" eb="29">
      <t>カイリョウ</t>
    </rPh>
    <rPh sb="29" eb="31">
      <t>コウジ</t>
    </rPh>
    <rPh sb="33" eb="34">
      <t>カブ</t>
    </rPh>
    <rPh sb="36" eb="38">
      <t>モトウケ</t>
    </rPh>
    <rPh sb="38" eb="39">
      <t>グミ</t>
    </rPh>
    <phoneticPr fontId="12"/>
  </si>
  <si>
    <t>3.1.1</t>
    <phoneticPr fontId="12"/>
  </si>
  <si>
    <t>M</t>
    <phoneticPr fontId="12"/>
  </si>
  <si>
    <t>N</t>
    <phoneticPr fontId="12"/>
  </si>
  <si>
    <t>語句修正</t>
    <rPh sb="0" eb="2">
      <t>ゴク</t>
    </rPh>
    <rPh sb="2" eb="4">
      <t>シュウセイ</t>
    </rPh>
    <phoneticPr fontId="12"/>
  </si>
  <si>
    <t>工事内容</t>
    <rPh sb="0" eb="2">
      <t>コウジ</t>
    </rPh>
    <rPh sb="2" eb="4">
      <t>ナイヨウ</t>
    </rPh>
    <phoneticPr fontId="12"/>
  </si>
  <si>
    <t>3.1.2</t>
    <phoneticPr fontId="12"/>
  </si>
  <si>
    <t>N</t>
    <phoneticPr fontId="12"/>
  </si>
  <si>
    <t>許可の種別2</t>
    <rPh sb="0" eb="2">
      <t>キョカシュベツ2</t>
    </rPh>
    <phoneticPr fontId="12"/>
  </si>
  <si>
    <t>許可者2</t>
    <phoneticPr fontId="12"/>
  </si>
  <si>
    <t>種別2</t>
    <phoneticPr fontId="12"/>
  </si>
  <si>
    <t>記号2</t>
    <phoneticPr fontId="12"/>
  </si>
  <si>
    <t>許可番号2</t>
    <phoneticPr fontId="12"/>
  </si>
  <si>
    <t>警備</t>
    <rPh sb="0" eb="2">
      <t>ケイビ</t>
    </rPh>
    <phoneticPr fontId="12"/>
  </si>
  <si>
    <t>施工に必要な許可業種2</t>
    <rPh sb="0" eb="2">
      <t>セコウヒツヨウ32</t>
    </rPh>
    <phoneticPr fontId="12"/>
  </si>
  <si>
    <t>許可種別1</t>
    <rPh sb="0" eb="2">
      <t>キョカ</t>
    </rPh>
    <rPh sb="2" eb="4">
      <t>シュベツ</t>
    </rPh>
    <phoneticPr fontId="12"/>
  </si>
  <si>
    <t>建設業
許可番号1</t>
    <rPh sb="0" eb="3">
      <t>ケンセツギョウ</t>
    </rPh>
    <rPh sb="4" eb="6">
      <t>キョカ</t>
    </rPh>
    <rPh sb="6" eb="8">
      <t>バンゴウ</t>
    </rPh>
    <phoneticPr fontId="12"/>
  </si>
  <si>
    <t>有効期限1</t>
    <rPh sb="0" eb="2">
      <t>ユウコウ</t>
    </rPh>
    <rPh sb="2" eb="4">
      <t>キゲン</t>
    </rPh>
    <phoneticPr fontId="12"/>
  </si>
  <si>
    <t>建設業許可業種1</t>
    <rPh sb="0" eb="3">
      <t>ケンセツギョウ</t>
    </rPh>
    <rPh sb="3" eb="5">
      <t>キョカ</t>
    </rPh>
    <rPh sb="5" eb="7">
      <t>ギョウシュ</t>
    </rPh>
    <phoneticPr fontId="12"/>
  </si>
  <si>
    <t>許可種別2</t>
    <rPh sb="0" eb="2">
      <t>キョカ</t>
    </rPh>
    <rPh sb="2" eb="4">
      <t>シュベツ</t>
    </rPh>
    <phoneticPr fontId="12"/>
  </si>
  <si>
    <t>建設業
許可番号2</t>
    <rPh sb="0" eb="3">
      <t>ケンセツギョウ</t>
    </rPh>
    <rPh sb="4" eb="6">
      <t>キョカ</t>
    </rPh>
    <rPh sb="6" eb="8">
      <t>バンゴウ</t>
    </rPh>
    <phoneticPr fontId="12"/>
  </si>
  <si>
    <t>有効期限2</t>
    <rPh sb="0" eb="2">
      <t>ユウコウ</t>
    </rPh>
    <rPh sb="2" eb="4">
      <t>キゲン</t>
    </rPh>
    <phoneticPr fontId="12"/>
  </si>
  <si>
    <t>建設業許可業種2</t>
    <rPh sb="0" eb="3">
      <t>ケンセツギョウ</t>
    </rPh>
    <rPh sb="3" eb="5">
      <t>キョカ</t>
    </rPh>
    <rPh sb="5" eb="7">
      <t>ギョウシュ</t>
    </rPh>
    <phoneticPr fontId="12"/>
  </si>
  <si>
    <t>号</t>
    <phoneticPr fontId="6"/>
  </si>
  <si>
    <t>第</t>
    <phoneticPr fontId="6"/>
  </si>
  <si>
    <t>第</t>
    <phoneticPr fontId="6"/>
  </si>
  <si>
    <t>工事業</t>
    <phoneticPr fontId="6"/>
  </si>
  <si>
    <t>特-999テ1</t>
    <rPh sb="0" eb="1">
      <t>トク</t>
    </rPh>
    <phoneticPr fontId="12"/>
  </si>
  <si>
    <t>特-999テ2</t>
    <rPh sb="0" eb="1">
      <t>トク</t>
    </rPh>
    <phoneticPr fontId="12"/>
  </si>
  <si>
    <t>00001</t>
    <phoneticPr fontId="12"/>
  </si>
  <si>
    <t>00002</t>
    <phoneticPr fontId="12"/>
  </si>
  <si>
    <t>特-999テ3</t>
    <rPh sb="0" eb="1">
      <t>トク</t>
    </rPh>
    <phoneticPr fontId="12"/>
  </si>
  <si>
    <t>00003</t>
    <phoneticPr fontId="12"/>
  </si>
  <si>
    <t>特-999テ4</t>
    <rPh sb="0" eb="1">
      <t>トク</t>
    </rPh>
    <phoneticPr fontId="12"/>
  </si>
  <si>
    <t>00004</t>
    <phoneticPr fontId="12"/>
  </si>
  <si>
    <t>元請名</t>
  </si>
  <si>
    <t>事業者ID</t>
    <rPh sb="0" eb="1">
      <t>コト</t>
    </rPh>
    <rPh sb="1" eb="2">
      <t>ゴウ</t>
    </rPh>
    <rPh sb="2" eb="3">
      <t>モノ</t>
    </rPh>
    <phoneticPr fontId="12"/>
  </si>
  <si>
    <t>事業者ＩＤ</t>
    <rPh sb="0" eb="1">
      <t>コト</t>
    </rPh>
    <rPh sb="1" eb="2">
      <t>ゴウ</t>
    </rPh>
    <rPh sb="2" eb="3">
      <t>モノ</t>
    </rPh>
    <phoneticPr fontId="12"/>
  </si>
  <si>
    <t>代表者名</t>
    <rPh sb="0" eb="1">
      <t>ダイ</t>
    </rPh>
    <rPh sb="1" eb="2">
      <t>ヒョウ</t>
    </rPh>
    <rPh sb="2" eb="3">
      <t>モノ</t>
    </rPh>
    <rPh sb="3" eb="4">
      <t>メイ</t>
    </rPh>
    <phoneticPr fontId="12"/>
  </si>
  <si>
    <t>専門技術者</t>
  </si>
  <si>
    <t>許可番号1</t>
    <rPh sb="0" eb="1">
      <t>モト</t>
    </rPh>
    <rPh sb="1" eb="2">
      <t>カ</t>
    </rPh>
    <rPh sb="2" eb="3">
      <t>バン</t>
    </rPh>
    <rPh sb="3" eb="4">
      <t>ゴウ</t>
    </rPh>
    <phoneticPr fontId="12"/>
  </si>
  <si>
    <t>許可番号2</t>
    <rPh sb="0" eb="2">
      <t>キョカ</t>
    </rPh>
    <rPh sb="2" eb="4">
      <t>バンゴウ</t>
    </rPh>
    <phoneticPr fontId="12"/>
  </si>
  <si>
    <t>3.1.3</t>
    <phoneticPr fontId="12"/>
  </si>
  <si>
    <t>N</t>
    <phoneticPr fontId="12"/>
  </si>
  <si>
    <t>許可番号</t>
    <phoneticPr fontId="12"/>
  </si>
  <si>
    <t>許可（更新）年月日2</t>
    <phoneticPr fontId="12"/>
  </si>
  <si>
    <t>各種帳票類について、許可番号の複数表示に対応
テーブルに入力用列（許可番号2～追加許可（更新）年月日2)を追加</t>
    <rPh sb="0" eb="2">
      <t>カクシュ</t>
    </rPh>
    <rPh sb="2" eb="4">
      <t>チョウヒョウ</t>
    </rPh>
    <rPh sb="4" eb="5">
      <t>ルイ</t>
    </rPh>
    <rPh sb="10" eb="12">
      <t>キョカ</t>
    </rPh>
    <rPh sb="12" eb="14">
      <t>バンゴウ</t>
    </rPh>
    <rPh sb="15" eb="17">
      <t>フクスウ</t>
    </rPh>
    <rPh sb="17" eb="19">
      <t>ヒョウジ</t>
    </rPh>
    <rPh sb="20" eb="22">
      <t>タイオウ</t>
    </rPh>
    <rPh sb="28" eb="30">
      <t>ニュウリョク</t>
    </rPh>
    <rPh sb="30" eb="31">
      <t>ヨウ</t>
    </rPh>
    <rPh sb="31" eb="32">
      <t>レツ</t>
    </rPh>
    <rPh sb="33" eb="35">
      <t>キョカ</t>
    </rPh>
    <rPh sb="35" eb="37">
      <t>バンゴウ</t>
    </rPh>
    <rPh sb="39" eb="41">
      <t>ツイカ</t>
    </rPh>
    <rPh sb="53" eb="55">
      <t>ツイカ</t>
    </rPh>
    <phoneticPr fontId="12"/>
  </si>
  <si>
    <t>00001</t>
  </si>
  <si>
    <t>XXX-XXX1</t>
  </si>
  <si>
    <t>XXXX-XX-XXX1</t>
  </si>
  <si>
    <t>舗装工</t>
  </si>
  <si>
    <t>【錦町工区】舗装工、踏掛版工、縁石工、構造物撤去工、情報ボックス工、旧橋撤去工、仮設工
【東8線工区】道路土工、排水構造物工、舗装工、縁石工、情報ボックス工、道路付属施設工、構造物撤去工、仮設工</t>
  </si>
  <si>
    <t>00002</t>
  </si>
  <si>
    <t>踏掛版工</t>
  </si>
  <si>
    <t>00556</t>
  </si>
  <si>
    <t>10000887</t>
  </si>
  <si>
    <t>02871</t>
  </si>
  <si>
    <t>02958</t>
  </si>
  <si>
    <t>旧橋撤去工</t>
  </si>
  <si>
    <t>05189</t>
  </si>
  <si>
    <t>構造物撤去工</t>
  </si>
  <si>
    <t>構造物撤去工、情報ボックス工、旧橋撤去工、仮設工</t>
  </si>
  <si>
    <t>胆振-26</t>
  </si>
  <si>
    <t>048</t>
  </si>
  <si>
    <t>18949</t>
  </si>
  <si>
    <t>05102</t>
  </si>
  <si>
    <t>道路土工</t>
  </si>
  <si>
    <t>道路土工、排水構造物工、舗装工、縁石工、道路付属施設工、構造物撤去工</t>
  </si>
  <si>
    <t>12214</t>
  </si>
  <si>
    <t>1055</t>
  </si>
  <si>
    <t>17519</t>
  </si>
  <si>
    <t>般-2石</t>
  </si>
  <si>
    <t>般-1石</t>
  </si>
  <si>
    <t>10147</t>
  </si>
  <si>
    <t>19282</t>
  </si>
  <si>
    <t>04247</t>
  </si>
  <si>
    <t>19161</t>
  </si>
  <si>
    <t>般-2</t>
  </si>
  <si>
    <t>株式会社４２</t>
  </si>
  <si>
    <t>監督　一郎</t>
    <rPh sb="3" eb="5">
      <t>イチロウ</t>
    </rPh>
    <phoneticPr fontId="12"/>
  </si>
  <si>
    <t>監理技術者</t>
  </si>
  <si>
    <t>-</t>
  </si>
  <si>
    <t>1級土木施工管理技士</t>
  </si>
  <si>
    <t>2級建設機械施工技士</t>
  </si>
  <si>
    <t>6日</t>
  </si>
  <si>
    <t>一般国道３６号　千歳市　錦町改良外一連工事</t>
  </si>
  <si>
    <t>特定専門工事の該当</t>
    <rPh sb="0" eb="2">
      <t>トクテイ</t>
    </rPh>
    <rPh sb="2" eb="4">
      <t>センモン</t>
    </rPh>
    <rPh sb="4" eb="6">
      <t>コウジ</t>
    </rPh>
    <rPh sb="7" eb="9">
      <t>ガイトウ</t>
    </rPh>
    <phoneticPr fontId="12"/>
  </si>
  <si>
    <t>一般／特定の別</t>
    <rPh sb="0" eb="2">
      <t>イッパン</t>
    </rPh>
    <rPh sb="3" eb="5">
      <t>トクテイ</t>
    </rPh>
    <rPh sb="6" eb="7">
      <t>ベツ</t>
    </rPh>
    <phoneticPr fontId="12"/>
  </si>
  <si>
    <t>22_form-042-01_起案履歴兼契約情報一覧
・フッダーにチェック欄を追加
23_form-042-02_施工体制確認一覧表
・B列が空欄（対象レコード無し）の場合、
　以降の列の表示も全て空白表示になるよう数式を修正
41_form-042-05_施工体系図
・名称変更（"土木OHSMS"を削除）
・各下請ボックスに"下請工事内容"列の情報を追記</t>
    <rPh sb="167" eb="169">
      <t>シタウ</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</si>
</sst>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 &quot;¥&quot;* #,##0_ ;_ &quot;¥&quot;* \-#,##0_ ;_ &quot;¥&quot;* &quot;-&quot;_ ;_ @_ "/>
    <numFmt numFmtId="41" formatCode="_ * #,##0_ ;_ * \-#,##0_ ;_ * &quot;-&quot;_ ;_ @_ "/>
    <numFmt numFmtId="43" formatCode="_ * #,##0.00_ ;_ * \-#,##0.00_ ;_ * &quot;-&quot;??_ ;_ @_ "/>
    <numFmt numFmtId="176" formatCode="0.0"/>
    <numFmt numFmtId="177" formatCode="&quot;R$&quot;#,##0_);[Red]\(&quot;R$&quot;#,##0\)"/>
    <numFmt numFmtId="178" formatCode="&quot;R$&quot;#,##0.00_);[Red]\(&quot;R$&quot;#,##0.00\)"/>
    <numFmt numFmtId="179" formatCode="[DBNum3][$-411]ggg\ e&quot;年&quot;\ m&quot;月&quot;\ d&quot;日&quot;;@"/>
    <numFmt numFmtId="180" formatCode="[&lt;&gt;0]General"/>
    <numFmt numFmtId="181" formatCode="[&lt;&gt;0][DBNum3][$-411]ggg\ e&quot;年&quot;\ m&quot;月&quot;\ d&quot;日&quot;;@"/>
    <numFmt numFmtId="182" formatCode="[DBNum3][$-411]ggg\ e&quot;年&quot;\ _1m&quot;月&quot;\ _1d&quot;日&quot;;@"/>
    <numFmt numFmtId="183" formatCode="[$-411]ge\.m\.d;@"/>
    <numFmt numFmtId="184" formatCode="0&quot;日&quot;"/>
    <numFmt numFmtId="185" formatCode="0.0%"/>
    <numFmt numFmtId="186" formatCode="#,##0_);[Red]\(#,##0\)"/>
    <numFmt numFmtId="187" formatCode="0_ "/>
    <numFmt numFmtId="188" formatCode="0&quot;%&quot;"/>
    <numFmt numFmtId="189" formatCode="gee/mm/dd"/>
    <numFmt numFmtId="190" formatCode="[$-411]ggge&quot;年&quot;m&quot;月&quot;d&quot;日&quot;;@"/>
    <numFmt numFmtId="191" formatCode="[$-411]gee/mm/dd\(aaa\)"/>
    <numFmt numFmtId="192" formatCode="0.0&quot;%&quot;"/>
    <numFmt numFmtId="193" formatCode="00"/>
    <numFmt numFmtId="194" formatCode="&quot;元請金額(B)&quot;_ &quot;¥&quot;* #,##0_ ;_ &quot;¥&quot;* \-#,##0_ ;_ &quot;¥&quot;* &quot;-&quot;_ ;_ @_ "/>
    <numFmt numFmtId="195" formatCode="[$-411]gee/mm/dd\(aaa\);;;"/>
    <numFmt numFmtId="196" formatCode="00;;"/>
    <numFmt numFmtId="197" formatCode="General;;"/>
    <numFmt numFmtId="198" formatCode="[$-411]ge\.m\.d;;"/>
  </numFmts>
  <fonts count="61" x14ac:knownFonts="1">
    <font>
      <sz val="11"/>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
      <name val="Arial"/>
      <family val="2"/>
    </font>
    <font>
      <sz val="6"/>
      <name val="ＭＳ Ｐ明朝"/>
      <family val="1"/>
      <charset val="128"/>
    </font>
    <font>
      <sz val="14"/>
      <name val="ＭＳ 明朝"/>
      <family val="1"/>
      <charset val="128"/>
    </font>
    <font>
      <sz val="9"/>
      <name val="ＭＳ Ｐ明朝"/>
      <family val="1"/>
      <charset val="128"/>
    </font>
    <font>
      <sz val="12"/>
      <name val="ＭＳ 明朝"/>
      <family val="1"/>
      <charset val="128"/>
    </font>
    <font>
      <sz val="11"/>
      <name val="ＭＳ Ｐ明朝"/>
      <family val="1"/>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font>
    <font>
      <b/>
      <sz val="18"/>
      <color indexed="12"/>
      <name val="ＭＳ 明朝"/>
      <family val="1"/>
      <charset val="128"/>
    </font>
    <font>
      <sz val="16"/>
      <name val="ＭＳ 明朝"/>
      <family val="1"/>
      <charset val="128"/>
    </font>
    <font>
      <sz val="9"/>
      <color theme="0"/>
      <name val="ＭＳ 明朝"/>
      <family val="1"/>
      <charset val="128"/>
    </font>
    <font>
      <b/>
      <sz val="9"/>
      <name val="ＭＳ 明朝"/>
      <family val="1"/>
      <charset val="128"/>
    </font>
    <font>
      <sz val="9"/>
      <color indexed="12"/>
      <name val="ＭＳ 明朝"/>
      <family val="1"/>
      <charset val="128"/>
    </font>
    <font>
      <sz val="10"/>
      <name val="ＭＳ Ｐ明朝"/>
      <family val="1"/>
      <charset val="128"/>
    </font>
    <font>
      <sz val="8"/>
      <name val="ＭＳ Ｐ明朝"/>
      <family val="1"/>
      <charset val="128"/>
    </font>
    <font>
      <sz val="10"/>
      <color indexed="12"/>
      <name val="ＭＳ Ｐ明朝"/>
      <family val="1"/>
      <charset val="128"/>
    </font>
    <font>
      <b/>
      <sz val="16"/>
      <name val="ＭＳ Ｐ明朝"/>
      <family val="1"/>
      <charset val="128"/>
    </font>
    <font>
      <sz val="14"/>
      <name val="ＭＳ Ｐ明朝"/>
      <family val="1"/>
      <charset val="128"/>
    </font>
    <font>
      <sz val="14"/>
      <color rgb="FFFF0000"/>
      <name val="ＭＳ Ｐ明朝"/>
      <family val="1"/>
      <charset val="128"/>
    </font>
    <font>
      <sz val="10"/>
      <color indexed="23"/>
      <name val="ＭＳ Ｐ明朝"/>
      <family val="1"/>
      <charset val="128"/>
    </font>
    <font>
      <sz val="10"/>
      <color theme="0"/>
      <name val="ＭＳ Ｐ明朝"/>
      <family val="1"/>
      <charset val="128"/>
    </font>
    <font>
      <b/>
      <sz val="10"/>
      <name val="ＭＳ ゴシック"/>
      <family val="3"/>
      <charset val="128"/>
    </font>
    <font>
      <sz val="11"/>
      <color theme="1" tint="0.14999847407452621"/>
      <name val="ＭＳ Ｐゴシック"/>
      <family val="3"/>
      <charset val="128"/>
    </font>
    <font>
      <sz val="10"/>
      <color theme="1" tint="0.14999847407452621"/>
      <name val="ＭＳ Ｐゴシック"/>
      <family val="3"/>
      <charset val="128"/>
    </font>
    <font>
      <sz val="9"/>
      <color theme="1" tint="0.14999847407452621"/>
      <name val="ＭＳ Ｐゴシック"/>
      <family val="3"/>
      <charset val="128"/>
    </font>
    <font>
      <sz val="10"/>
      <color rgb="FF002060"/>
      <name val="ＭＳ Ｐ明朝"/>
      <family val="1"/>
      <charset val="128"/>
    </font>
    <font>
      <sz val="12"/>
      <name val="ＭＳ Ｐ明朝"/>
      <family val="1"/>
      <charset val="128"/>
    </font>
    <font>
      <sz val="11"/>
      <color theme="1"/>
      <name val="ＭＳ Ｐ明朝"/>
      <family val="1"/>
      <charset val="128"/>
    </font>
    <font>
      <sz val="11"/>
      <color rgb="FF002060"/>
      <name val="ＭＳ Ｐゴシック"/>
      <family val="3"/>
      <charset val="128"/>
    </font>
    <font>
      <sz val="9"/>
      <color rgb="FF002060"/>
      <name val="ＭＳ Ｐゴシック"/>
      <family val="3"/>
      <charset val="128"/>
    </font>
    <font>
      <sz val="10"/>
      <color rgb="FF002060"/>
      <name val="ＭＳ Ｐゴシック"/>
      <family val="3"/>
      <charset val="128"/>
    </font>
    <font>
      <sz val="10"/>
      <name val="HGS創英角ｺﾞｼｯｸUB"/>
      <family val="3"/>
      <charset val="128"/>
    </font>
    <font>
      <sz val="11"/>
      <color theme="1" tint="0.14999847407452621"/>
      <name val="HGS創英角ｺﾞｼｯｸUB"/>
      <family val="3"/>
      <charset val="128"/>
    </font>
    <font>
      <sz val="11"/>
      <color theme="1" tint="0.14999847407452621"/>
      <name val="HGP創英角ｺﾞｼｯｸUB"/>
      <family val="3"/>
      <charset val="128"/>
    </font>
    <font>
      <sz val="9"/>
      <name val="HGP創英角ｺﾞｼｯｸUB"/>
      <family val="3"/>
      <charset val="128"/>
    </font>
    <font>
      <sz val="9"/>
      <color theme="0"/>
      <name val="ＭＳ Ｐゴシック"/>
      <family val="3"/>
      <charset val="128"/>
    </font>
    <font>
      <sz val="11"/>
      <color theme="1"/>
      <name val="ＭＳ 明朝"/>
      <family val="1"/>
      <charset val="128"/>
    </font>
    <font>
      <sz val="10"/>
      <color theme="1"/>
      <name val="ＭＳ 明朝"/>
      <family val="1"/>
      <charset val="128"/>
    </font>
    <font>
      <sz val="11"/>
      <color indexed="12"/>
      <name val="ＭＳ Ｐ明朝"/>
      <family val="1"/>
      <charset val="128"/>
    </font>
    <font>
      <sz val="11"/>
      <color theme="4" tint="-0.249977111117893"/>
      <name val="ＭＳ Ｐゴシック"/>
      <family val="3"/>
      <charset val="128"/>
    </font>
    <font>
      <b/>
      <sz val="12"/>
      <name val="ＭＳ Ｐ明朝"/>
      <family val="1"/>
      <charset val="128"/>
    </font>
    <font>
      <sz val="6"/>
      <name val="ＭＳ 明朝"/>
      <family val="1"/>
      <charset val="128"/>
    </font>
    <font>
      <sz val="8.5"/>
      <name val="ＭＳ Ｐ明朝"/>
      <family val="1"/>
      <charset val="128"/>
    </font>
    <font>
      <sz val="16"/>
      <name val="ＭＳ Ｐ明朝"/>
      <family val="1"/>
      <charset val="128"/>
    </font>
    <font>
      <sz val="9.5"/>
      <name val="ＭＳ Ｐ明朝"/>
      <family val="1"/>
      <charset val="128"/>
    </font>
    <font>
      <sz val="10.5"/>
      <name val="ＭＳ Ｐ明朝"/>
      <family val="1"/>
      <charset val="128"/>
    </font>
    <font>
      <u/>
      <sz val="11"/>
      <color theme="10"/>
      <name val="ＭＳ Ｐゴシック"/>
      <family val="3"/>
      <charset val="128"/>
    </font>
    <font>
      <sz val="11"/>
      <color theme="0"/>
      <name val="メイリオ"/>
      <family val="3"/>
      <charset val="128"/>
    </font>
    <font>
      <sz val="14"/>
      <name val="メイリオ"/>
      <family val="3"/>
      <charset val="128"/>
    </font>
    <font>
      <sz val="11"/>
      <name val="メイリオ"/>
      <family val="3"/>
      <charset val="128"/>
    </font>
    <font>
      <b/>
      <sz val="14"/>
      <color rgb="FFFFFFFF"/>
      <name val="メイリオ"/>
      <family val="3"/>
      <charset val="128"/>
    </font>
    <font>
      <sz val="11"/>
      <color rgb="FF000000"/>
      <name val="メイリオ"/>
      <family val="3"/>
      <charset val="128"/>
    </font>
    <font>
      <b/>
      <sz val="11"/>
      <color theme="0"/>
      <name val="メイリオ"/>
      <family val="3"/>
      <charset val="128"/>
    </font>
    <font>
      <sz val="11"/>
      <color theme="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4F81BD"/>
        <bgColor indexed="64"/>
      </patternFill>
    </fill>
    <fill>
      <patternFill patternType="solid">
        <fgColor rgb="FFD0D8E8"/>
        <bgColor indexed="64"/>
      </patternFill>
    </fill>
    <fill>
      <patternFill patternType="solid">
        <fgColor rgb="FF0070C0"/>
        <bgColor indexed="64"/>
      </patternFill>
    </fill>
    <fill>
      <patternFill patternType="solid">
        <fgColor theme="4" tint="0.79998168889431442"/>
        <bgColor indexed="64"/>
      </patternFill>
    </fill>
  </fills>
  <borders count="111">
    <border>
      <left/>
      <right/>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diagonalDown="1">
      <left style="hair">
        <color indexed="64"/>
      </left>
      <right/>
      <top style="hair">
        <color indexed="64"/>
      </top>
      <bottom style="hair">
        <color indexed="64"/>
      </bottom>
      <diagonal style="hair">
        <color indexed="64"/>
      </diagonal>
    </border>
    <border diagonalDown="1">
      <left/>
      <right style="medium">
        <color indexed="64"/>
      </right>
      <top style="hair">
        <color indexed="64"/>
      </top>
      <bottom style="hair">
        <color indexed="64"/>
      </bottom>
      <diagonal style="hair">
        <color indexed="64"/>
      </diagonal>
    </border>
    <border diagonalDown="1">
      <left style="hair">
        <color indexed="64"/>
      </left>
      <right/>
      <top style="medium">
        <color indexed="64"/>
      </top>
      <bottom style="hair">
        <color indexed="64"/>
      </bottom>
      <diagonal style="hair">
        <color indexed="64"/>
      </diagonal>
    </border>
    <border diagonalDown="1">
      <left/>
      <right style="medium">
        <color indexed="64"/>
      </right>
      <top style="medium">
        <color indexed="64"/>
      </top>
      <bottom style="hair">
        <color indexed="64"/>
      </bottom>
      <diagonal style="hair">
        <color indexed="64"/>
      </diagonal>
    </border>
    <border diagonalDown="1">
      <left style="hair">
        <color indexed="64"/>
      </left>
      <right/>
      <top style="hair">
        <color indexed="64"/>
      </top>
      <bottom style="medium">
        <color indexed="64"/>
      </bottom>
      <diagonal style="hair">
        <color indexed="64"/>
      </diagonal>
    </border>
    <border diagonalDown="1">
      <left/>
      <right style="medium">
        <color indexed="64"/>
      </right>
      <top style="hair">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medium">
        <color indexed="64"/>
      </top>
      <bottom style="hair">
        <color indexed="64"/>
      </bottom>
      <diagonal/>
    </border>
    <border>
      <left style="hair">
        <color indexed="64"/>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hair">
        <color indexed="64"/>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right/>
      <top style="hair">
        <color indexed="64"/>
      </top>
      <bottom/>
      <diagonal/>
    </border>
    <border>
      <left style="medium">
        <color rgb="FFFFFFFF"/>
      </left>
      <right style="medium">
        <color rgb="FFFFFFFF"/>
      </right>
      <top style="medium">
        <color rgb="FFFFFFFF"/>
      </top>
      <bottom/>
      <diagonal/>
    </border>
    <border>
      <left style="medium">
        <color rgb="FFFFFFFF"/>
      </left>
      <right style="medium">
        <color rgb="FFFFFFFF"/>
      </right>
      <top style="thick">
        <color rgb="FFFFFFFF"/>
      </top>
      <bottom style="medium">
        <color rgb="FFFFFFFF"/>
      </bottom>
      <diagonal/>
    </border>
    <border>
      <left style="thin">
        <color theme="0"/>
      </left>
      <right style="thin">
        <color theme="0"/>
      </right>
      <top style="thin">
        <color theme="0"/>
      </top>
      <bottom style="thin">
        <color theme="0"/>
      </bottom>
      <diagonal/>
    </border>
    <border>
      <left/>
      <right style="hair">
        <color indexed="64"/>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bottom/>
      <diagonal/>
    </border>
    <border>
      <left style="medium">
        <color indexed="64"/>
      </left>
      <right style="medium">
        <color indexed="64"/>
      </right>
      <top style="medium">
        <color indexed="64"/>
      </top>
      <bottom/>
      <diagonal/>
    </border>
    <border diagonalDown="1">
      <left/>
      <right/>
      <top style="hair">
        <color indexed="64"/>
      </top>
      <bottom style="hair">
        <color indexed="64"/>
      </bottom>
      <diagonal style="hair">
        <color indexed="64"/>
      </diagonal>
    </border>
  </borders>
  <cellStyleXfs count="18">
    <xf numFmtId="0" fontId="0" fillId="0" borderId="0">
      <alignment vertical="center"/>
    </xf>
    <xf numFmtId="9" fontId="1" fillId="0" borderId="0" applyFont="0" applyFill="0" applyBorder="0" applyAlignment="0" applyProtection="0">
      <alignment vertical="center"/>
    </xf>
    <xf numFmtId="43" fontId="5" fillId="0" borderId="0" applyFont="0" applyFill="0" applyBorder="0" applyAlignment="0" applyProtection="0"/>
    <xf numFmtId="41" fontId="5" fillId="0" borderId="0" applyFont="0" applyFill="0" applyBorder="0" applyAlignment="0" applyProtection="0"/>
    <xf numFmtId="38" fontId="1" fillId="0" borderId="0" applyFont="0" applyFill="0" applyBorder="0" applyAlignment="0" applyProtection="0">
      <alignment vertical="center"/>
    </xf>
    <xf numFmtId="176" fontId="3" fillId="0" borderId="1" applyAlignment="0">
      <alignment vertical="center"/>
    </xf>
    <xf numFmtId="40" fontId="3" fillId="0" borderId="1">
      <alignment vertical="center"/>
    </xf>
    <xf numFmtId="3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0" fontId="2" fillId="0" borderId="0">
      <alignment vertical="center"/>
    </xf>
    <xf numFmtId="0" fontId="2" fillId="0" borderId="0"/>
    <xf numFmtId="0" fontId="1" fillId="0" borderId="0">
      <alignment vertical="center"/>
    </xf>
    <xf numFmtId="0" fontId="8" fillId="0" borderId="0"/>
    <xf numFmtId="0" fontId="13" fillId="0" borderId="0">
      <alignment vertical="center"/>
    </xf>
    <xf numFmtId="0" fontId="10" fillId="0" borderId="0"/>
    <xf numFmtId="0" fontId="3" fillId="0" borderId="0"/>
    <xf numFmtId="0" fontId="53" fillId="0" borderId="0" applyNumberFormat="0" applyFill="0" applyBorder="0" applyAlignment="0" applyProtection="0">
      <alignment vertical="top"/>
      <protection locked="0"/>
    </xf>
  </cellStyleXfs>
  <cellXfs count="1214">
    <xf numFmtId="0" fontId="0" fillId="0" borderId="0" xfId="0">
      <alignment vertical="center"/>
    </xf>
    <xf numFmtId="0" fontId="0" fillId="0" borderId="50" xfId="0" applyBorder="1">
      <alignment vertical="center"/>
    </xf>
    <xf numFmtId="0" fontId="0" fillId="3" borderId="50" xfId="0" applyFill="1" applyBorder="1">
      <alignment vertical="center"/>
    </xf>
    <xf numFmtId="0" fontId="0" fillId="3" borderId="29" xfId="0" applyFill="1" applyBorder="1">
      <alignment vertical="center"/>
    </xf>
    <xf numFmtId="0" fontId="0" fillId="0" borderId="0" xfId="0">
      <alignment vertical="center"/>
    </xf>
    <xf numFmtId="0" fontId="0" fillId="0" borderId="0" xfId="0">
      <alignment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49" fontId="11" fillId="0" borderId="0" xfId="0" quotePrefix="1" applyNumberFormat="1" applyFont="1" applyFill="1" applyBorder="1" applyAlignment="1">
      <alignment horizontal="left" vertical="center" shrinkToFit="1"/>
    </xf>
    <xf numFmtId="0" fontId="11" fillId="0" borderId="0" xfId="0" applyFont="1">
      <alignment vertical="center"/>
    </xf>
    <xf numFmtId="183" fontId="11" fillId="0" borderId="0" xfId="0" applyNumberFormat="1" applyFont="1" applyFill="1" applyBorder="1" applyAlignment="1">
      <alignment horizontal="left" vertical="center" shrinkToFit="1"/>
    </xf>
    <xf numFmtId="184" fontId="11" fillId="0" borderId="0" xfId="4" applyNumberFormat="1" applyFont="1" applyFill="1" applyBorder="1" applyAlignment="1">
      <alignment horizontal="left" vertical="center" shrinkToFit="1"/>
    </xf>
    <xf numFmtId="0" fontId="11" fillId="0" borderId="0" xfId="0" applyFont="1" applyAlignment="1">
      <alignment horizontal="left" vertical="center"/>
    </xf>
    <xf numFmtId="188" fontId="11" fillId="0" borderId="0" xfId="4" applyNumberFormat="1" applyFont="1" applyFill="1" applyBorder="1" applyAlignment="1">
      <alignment horizontal="left" vertical="center" shrinkToFit="1"/>
    </xf>
    <xf numFmtId="0" fontId="4" fillId="0" borderId="0" xfId="13" applyFont="1"/>
    <xf numFmtId="0" fontId="4" fillId="0" borderId="0" xfId="13" applyFont="1" applyBorder="1" applyAlignment="1">
      <alignment horizontal="center" vertical="center"/>
    </xf>
    <xf numFmtId="0" fontId="4" fillId="0" borderId="0" xfId="13" applyFont="1" applyBorder="1"/>
    <xf numFmtId="0" fontId="7" fillId="0" borderId="42" xfId="13" applyFont="1" applyBorder="1" applyAlignment="1">
      <alignment horizontal="centerContinuous" vertical="center"/>
    </xf>
    <xf numFmtId="0" fontId="2" fillId="0" borderId="42" xfId="13" applyFont="1" applyFill="1" applyBorder="1" applyAlignment="1">
      <alignment vertical="center"/>
    </xf>
    <xf numFmtId="0" fontId="4" fillId="0" borderId="0" xfId="13" applyFont="1" applyAlignment="1">
      <alignment vertical="center"/>
    </xf>
    <xf numFmtId="0" fontId="7" fillId="0" borderId="43" xfId="13" applyFont="1" applyBorder="1" applyAlignment="1">
      <alignment horizontal="centerContinuous" vertical="center"/>
    </xf>
    <xf numFmtId="0" fontId="2" fillId="0" borderId="43" xfId="13" applyFont="1" applyFill="1" applyBorder="1" applyAlignment="1">
      <alignment vertical="center"/>
    </xf>
    <xf numFmtId="180" fontId="4" fillId="0" borderId="0" xfId="13" applyNumberFormat="1" applyFont="1" applyAlignment="1">
      <alignment vertical="center"/>
    </xf>
    <xf numFmtId="0" fontId="4" fillId="0" borderId="18" xfId="13" applyFont="1" applyBorder="1" applyAlignment="1">
      <alignment vertical="center"/>
    </xf>
    <xf numFmtId="0" fontId="4" fillId="0" borderId="18" xfId="13" applyFont="1" applyBorder="1"/>
    <xf numFmtId="0" fontId="4" fillId="0" borderId="0" xfId="13" applyFont="1" applyAlignment="1">
      <alignment horizontal="left" vertical="center"/>
    </xf>
    <xf numFmtId="0" fontId="4" fillId="0" borderId="0" xfId="13" applyFont="1" applyBorder="1" applyAlignment="1">
      <alignment vertical="center"/>
    </xf>
    <xf numFmtId="0" fontId="4" fillId="0" borderId="0" xfId="13" applyFont="1" applyFill="1" applyBorder="1" applyAlignment="1">
      <alignment vertical="center"/>
    </xf>
    <xf numFmtId="0" fontId="4" fillId="0" borderId="18" xfId="13" applyFont="1" applyFill="1" applyBorder="1" applyAlignment="1">
      <alignment vertical="center"/>
    </xf>
    <xf numFmtId="0" fontId="4" fillId="0" borderId="2" xfId="13" applyFont="1" applyBorder="1" applyAlignment="1">
      <alignment vertical="center"/>
    </xf>
    <xf numFmtId="0" fontId="4" fillId="0" borderId="0" xfId="13" applyFont="1" applyFill="1" applyBorder="1"/>
    <xf numFmtId="0" fontId="4" fillId="0" borderId="2" xfId="13" applyFont="1" applyFill="1" applyBorder="1" applyAlignment="1">
      <alignment vertical="center"/>
    </xf>
    <xf numFmtId="0" fontId="4" fillId="0" borderId="6" xfId="13" applyFont="1" applyBorder="1" applyAlignment="1">
      <alignment vertical="center"/>
    </xf>
    <xf numFmtId="0" fontId="4" fillId="0" borderId="6" xfId="13" applyFont="1" applyFill="1" applyBorder="1" applyAlignment="1">
      <alignment horizontal="center" vertical="center"/>
    </xf>
    <xf numFmtId="0" fontId="4" fillId="0" borderId="91" xfId="13" applyFont="1" applyFill="1" applyBorder="1" applyAlignment="1">
      <alignment horizontal="center" vertical="center"/>
    </xf>
    <xf numFmtId="0" fontId="4" fillId="0" borderId="45" xfId="13" applyFont="1" applyFill="1" applyBorder="1" applyAlignment="1">
      <alignment horizontal="center" vertical="center"/>
    </xf>
    <xf numFmtId="0" fontId="4" fillId="0" borderId="16" xfId="13" applyFont="1" applyBorder="1" applyAlignment="1">
      <alignment vertical="center"/>
    </xf>
    <xf numFmtId="0" fontId="4" fillId="0" borderId="16" xfId="13" applyFont="1" applyFill="1" applyBorder="1" applyAlignment="1">
      <alignment horizontal="center" vertical="center"/>
    </xf>
    <xf numFmtId="0" fontId="4" fillId="0" borderId="0" xfId="13" applyFont="1" applyFill="1" applyBorder="1" applyAlignment="1">
      <alignment horizontal="center" vertical="center"/>
    </xf>
    <xf numFmtId="0" fontId="17" fillId="0" borderId="0" xfId="13" applyFont="1" applyFill="1" applyBorder="1"/>
    <xf numFmtId="0" fontId="17" fillId="0" borderId="18" xfId="13" applyFont="1" applyFill="1" applyBorder="1"/>
    <xf numFmtId="0" fontId="4" fillId="0" borderId="2" xfId="13" applyFont="1" applyBorder="1" applyAlignment="1">
      <alignment horizontal="centerContinuous"/>
    </xf>
    <xf numFmtId="0" fontId="4" fillId="0" borderId="5" xfId="13" applyFont="1" applyBorder="1" applyAlignment="1">
      <alignment horizontal="centerContinuous"/>
    </xf>
    <xf numFmtId="0" fontId="4" fillId="0" borderId="0" xfId="13" applyFont="1" applyFill="1"/>
    <xf numFmtId="0" fontId="4" fillId="0" borderId="6" xfId="13" applyFont="1" applyFill="1" applyBorder="1" applyAlignment="1">
      <alignment vertical="center"/>
    </xf>
    <xf numFmtId="0" fontId="18" fillId="0" borderId="16" xfId="13" applyFont="1" applyBorder="1" applyAlignment="1">
      <alignment vertical="center"/>
    </xf>
    <xf numFmtId="180" fontId="4" fillId="0" borderId="0" xfId="13" applyNumberFormat="1" applyFont="1" applyBorder="1" applyAlignment="1">
      <alignment horizontal="left" vertical="center"/>
    </xf>
    <xf numFmtId="0" fontId="4" fillId="0" borderId="16" xfId="13" applyFont="1" applyFill="1" applyBorder="1" applyAlignment="1">
      <alignment vertical="center"/>
    </xf>
    <xf numFmtId="0" fontId="4" fillId="0" borderId="6" xfId="13" applyFont="1" applyBorder="1"/>
    <xf numFmtId="0" fontId="18" fillId="0" borderId="0" xfId="13" applyFont="1" applyBorder="1" applyAlignment="1">
      <alignment vertical="center"/>
    </xf>
    <xf numFmtId="0" fontId="19" fillId="0" borderId="0" xfId="13" applyFont="1"/>
    <xf numFmtId="0" fontId="4" fillId="0" borderId="0" xfId="13" applyFont="1" applyFill="1" applyAlignment="1">
      <alignment vertical="center"/>
    </xf>
    <xf numFmtId="0" fontId="4" fillId="0" borderId="5" xfId="13" applyFont="1" applyFill="1" applyBorder="1" applyAlignment="1">
      <alignment vertical="center"/>
    </xf>
    <xf numFmtId="0" fontId="20" fillId="0" borderId="0" xfId="11" applyFont="1" applyFill="1"/>
    <xf numFmtId="0" fontId="20" fillId="0" borderId="0" xfId="11" applyFont="1"/>
    <xf numFmtId="0" fontId="20" fillId="0" borderId="0" xfId="11" applyFont="1" applyAlignment="1">
      <alignment vertical="center"/>
    </xf>
    <xf numFmtId="49" fontId="22" fillId="0" borderId="0" xfId="11" applyNumberFormat="1" applyFont="1" applyFill="1" applyAlignment="1">
      <alignment horizontal="center"/>
    </xf>
    <xf numFmtId="0" fontId="23" fillId="0" borderId="0" xfId="11" applyFont="1" applyFill="1" applyAlignment="1">
      <alignment horizontal="centerContinuous"/>
    </xf>
    <xf numFmtId="0" fontId="23" fillId="0" borderId="0" xfId="11" applyFont="1" applyFill="1" applyAlignment="1">
      <alignment horizontal="centerContinuous" vertical="center"/>
    </xf>
    <xf numFmtId="0" fontId="23" fillId="0" borderId="0" xfId="11" applyFont="1" applyFill="1" applyBorder="1" applyAlignment="1">
      <alignment horizontal="centerContinuous"/>
    </xf>
    <xf numFmtId="0" fontId="24" fillId="0" borderId="0" xfId="11" applyFont="1" applyAlignment="1">
      <alignment vertical="center"/>
    </xf>
    <xf numFmtId="0" fontId="22" fillId="0" borderId="0" xfId="11" applyFont="1" applyFill="1" applyBorder="1"/>
    <xf numFmtId="0" fontId="20" fillId="0" borderId="0" xfId="11" applyFont="1" applyFill="1" applyBorder="1" applyAlignment="1">
      <alignment vertical="center"/>
    </xf>
    <xf numFmtId="0" fontId="20" fillId="0" borderId="0" xfId="11" applyFont="1" applyFill="1" applyBorder="1"/>
    <xf numFmtId="0" fontId="20" fillId="0" borderId="9" xfId="11" applyFont="1" applyFill="1" applyBorder="1" applyAlignment="1">
      <alignment horizontal="left" vertical="center"/>
    </xf>
    <xf numFmtId="0" fontId="20" fillId="0" borderId="14" xfId="11" applyFont="1" applyFill="1" applyBorder="1" applyAlignment="1">
      <alignment horizontal="right" vertical="center"/>
    </xf>
    <xf numFmtId="0" fontId="20" fillId="0" borderId="0" xfId="11" applyFont="1" applyFill="1" applyBorder="1" applyAlignment="1">
      <alignment horizontal="right"/>
    </xf>
    <xf numFmtId="0" fontId="20" fillId="0" borderId="2" xfId="11" applyFont="1" applyFill="1" applyBorder="1"/>
    <xf numFmtId="0" fontId="20" fillId="0" borderId="5" xfId="11" applyFont="1" applyFill="1" applyBorder="1"/>
    <xf numFmtId="0" fontId="20" fillId="0" borderId="3" xfId="11" applyFont="1" applyFill="1" applyBorder="1"/>
    <xf numFmtId="0" fontId="20" fillId="0" borderId="6" xfId="11" applyFont="1" applyFill="1" applyBorder="1" applyAlignment="1">
      <alignment horizontal="centerContinuous"/>
    </xf>
    <xf numFmtId="0" fontId="20" fillId="0" borderId="0" xfId="11" applyFont="1" applyFill="1" applyBorder="1" applyAlignment="1">
      <alignment horizontal="centerContinuous"/>
    </xf>
    <xf numFmtId="0" fontId="20" fillId="0" borderId="7" xfId="11" applyFont="1" applyFill="1" applyBorder="1" applyAlignment="1">
      <alignment horizontal="centerContinuous"/>
    </xf>
    <xf numFmtId="180" fontId="20" fillId="0" borderId="8" xfId="11" applyNumberFormat="1" applyFont="1" applyFill="1" applyBorder="1" applyAlignment="1">
      <alignment horizontal="left" vertical="center"/>
    </xf>
    <xf numFmtId="180" fontId="20" fillId="0" borderId="0" xfId="11" applyNumberFormat="1" applyFont="1" applyFill="1" applyBorder="1" applyAlignment="1">
      <alignment horizontal="left" vertical="center"/>
    </xf>
    <xf numFmtId="180" fontId="20" fillId="0" borderId="13" xfId="11" applyNumberFormat="1" applyFont="1" applyFill="1" applyBorder="1" applyAlignment="1">
      <alignment horizontal="left" vertical="center"/>
    </xf>
    <xf numFmtId="181" fontId="20" fillId="0" borderId="0" xfId="11" applyNumberFormat="1" applyFont="1" applyFill="1" applyBorder="1" applyAlignment="1">
      <alignment horizontal="center" vertical="center"/>
    </xf>
    <xf numFmtId="181" fontId="20" fillId="0" borderId="7" xfId="11" applyNumberFormat="1" applyFont="1" applyFill="1" applyBorder="1" applyAlignment="1">
      <alignment horizontal="center" vertical="center"/>
    </xf>
    <xf numFmtId="0" fontId="20" fillId="0" borderId="16" xfId="11" applyFont="1" applyFill="1" applyBorder="1"/>
    <xf numFmtId="0" fontId="20" fillId="0" borderId="18" xfId="11" applyFont="1" applyFill="1" applyBorder="1"/>
    <xf numFmtId="0" fontId="20" fillId="0" borderId="17" xfId="11" applyFont="1" applyFill="1" applyBorder="1"/>
    <xf numFmtId="0" fontId="20" fillId="2" borderId="0" xfId="11" applyFont="1" applyFill="1" applyBorder="1" applyAlignment="1">
      <alignment vertical="center"/>
    </xf>
    <xf numFmtId="0" fontId="20" fillId="2" borderId="0" xfId="11" applyFont="1" applyFill="1" applyBorder="1" applyAlignment="1">
      <alignment horizontal="center" vertical="center"/>
    </xf>
    <xf numFmtId="0" fontId="20" fillId="0" borderId="2" xfId="11" applyFont="1" applyFill="1" applyBorder="1" applyAlignment="1">
      <alignment horizontal="centerContinuous"/>
    </xf>
    <xf numFmtId="0" fontId="20" fillId="0" borderId="5" xfId="11" applyFont="1" applyFill="1" applyBorder="1" applyAlignment="1">
      <alignment horizontal="centerContinuous"/>
    </xf>
    <xf numFmtId="0" fontId="20" fillId="0" borderId="3" xfId="11" applyFont="1" applyFill="1" applyBorder="1" applyAlignment="1">
      <alignment horizontal="centerContinuous"/>
    </xf>
    <xf numFmtId="0" fontId="20" fillId="0" borderId="0" xfId="11" applyFont="1" applyFill="1" applyAlignment="1">
      <alignment vertical="center"/>
    </xf>
    <xf numFmtId="0" fontId="26" fillId="0" borderId="0" xfId="11" applyFont="1" applyFill="1"/>
    <xf numFmtId="0" fontId="20" fillId="0" borderId="0" xfId="11" applyFont="1" applyBorder="1" applyAlignment="1">
      <alignment horizontal="center" vertical="center"/>
    </xf>
    <xf numFmtId="0" fontId="20" fillId="0" borderId="10" xfId="11" applyFont="1" applyFill="1" applyBorder="1" applyAlignment="1">
      <alignment horizontal="centerContinuous"/>
    </xf>
    <xf numFmtId="0" fontId="20" fillId="0" borderId="9" xfId="11" applyFont="1" applyFill="1" applyBorder="1" applyAlignment="1">
      <alignment horizontal="centerContinuous"/>
    </xf>
    <xf numFmtId="0" fontId="20" fillId="0" borderId="1" xfId="11" applyFont="1" applyFill="1" applyBorder="1" applyAlignment="1">
      <alignment horizontal="centerContinuous"/>
    </xf>
    <xf numFmtId="0" fontId="20" fillId="0" borderId="15" xfId="11" applyFont="1" applyFill="1" applyBorder="1" applyAlignment="1">
      <alignment vertical="center"/>
    </xf>
    <xf numFmtId="0" fontId="20" fillId="2" borderId="0" xfId="11" applyFont="1" applyFill="1" applyBorder="1"/>
    <xf numFmtId="0" fontId="20" fillId="0" borderId="32" xfId="11" applyFont="1" applyFill="1" applyBorder="1" applyAlignment="1">
      <alignment horizontal="centerContinuous"/>
    </xf>
    <xf numFmtId="0" fontId="20" fillId="0" borderId="11" xfId="11" applyFont="1" applyFill="1" applyBorder="1" applyAlignment="1">
      <alignment horizontal="centerContinuous"/>
    </xf>
    <xf numFmtId="0" fontId="20" fillId="0" borderId="15" xfId="11" applyFont="1" applyFill="1" applyBorder="1" applyAlignment="1">
      <alignment horizontal="centerContinuous"/>
    </xf>
    <xf numFmtId="0" fontId="20" fillId="0" borderId="0" xfId="11" applyFont="1" applyBorder="1"/>
    <xf numFmtId="0" fontId="20" fillId="0" borderId="1" xfId="11" applyFont="1" applyFill="1" applyBorder="1" applyAlignment="1">
      <alignment vertical="center"/>
    </xf>
    <xf numFmtId="0" fontId="20" fillId="0" borderId="0" xfId="11" applyFont="1" applyFill="1" applyBorder="1" applyAlignment="1">
      <alignment horizontal="center" vertical="center"/>
    </xf>
    <xf numFmtId="0" fontId="20" fillId="0" borderId="33" xfId="11" applyFont="1" applyFill="1" applyBorder="1" applyAlignment="1">
      <alignment horizontal="center" vertical="center"/>
    </xf>
    <xf numFmtId="0" fontId="20" fillId="0" borderId="34" xfId="11" applyFont="1" applyFill="1" applyBorder="1" applyAlignment="1">
      <alignment horizontal="centerContinuous" vertical="center"/>
    </xf>
    <xf numFmtId="0" fontId="20" fillId="0" borderId="35" xfId="11" applyFont="1" applyFill="1" applyBorder="1" applyAlignment="1">
      <alignment horizontal="centerContinuous"/>
    </xf>
    <xf numFmtId="0" fontId="20" fillId="0" borderId="36" xfId="11" applyFont="1" applyFill="1" applyBorder="1" applyAlignment="1">
      <alignment horizontal="centerContinuous"/>
    </xf>
    <xf numFmtId="0" fontId="20" fillId="0" borderId="37" xfId="11" applyFont="1" applyFill="1" applyBorder="1" applyAlignment="1">
      <alignment horizontal="centerContinuous"/>
    </xf>
    <xf numFmtId="0" fontId="10" fillId="0" borderId="0" xfId="11" applyFont="1" applyFill="1" applyBorder="1" applyAlignment="1">
      <alignment horizontal="center" vertical="center"/>
    </xf>
    <xf numFmtId="180" fontId="20" fillId="0" borderId="5" xfId="11" applyNumberFormat="1" applyFont="1" applyFill="1" applyBorder="1" applyAlignment="1">
      <alignment vertical="center" wrapText="1"/>
    </xf>
    <xf numFmtId="0" fontId="20" fillId="0" borderId="5" xfId="11" applyFont="1" applyFill="1" applyBorder="1" applyAlignment="1">
      <alignment vertical="center"/>
    </xf>
    <xf numFmtId="180" fontId="20" fillId="0" borderId="5" xfId="11" applyNumberFormat="1" applyFont="1" applyFill="1" applyBorder="1" applyAlignment="1">
      <alignment vertical="center"/>
    </xf>
    <xf numFmtId="180" fontId="20" fillId="0" borderId="0" xfId="11" applyNumberFormat="1" applyFont="1" applyFill="1" applyBorder="1" applyAlignment="1">
      <alignment horizontal="center" vertical="center"/>
    </xf>
    <xf numFmtId="0" fontId="20" fillId="0" borderId="4" xfId="11" applyFont="1" applyFill="1" applyBorder="1" applyAlignment="1">
      <alignment horizontal="centerContinuous" shrinkToFit="1"/>
    </xf>
    <xf numFmtId="0" fontId="20" fillId="0" borderId="5" xfId="11" applyFont="1" applyFill="1" applyBorder="1" applyAlignment="1">
      <alignment horizontal="centerContinuous" shrinkToFit="1"/>
    </xf>
    <xf numFmtId="0" fontId="20" fillId="0" borderId="3" xfId="11" applyFont="1" applyFill="1" applyBorder="1" applyAlignment="1">
      <alignment horizontal="centerContinuous" shrinkToFit="1"/>
    </xf>
    <xf numFmtId="0" fontId="20" fillId="0" borderId="6" xfId="11" applyFont="1" applyFill="1" applyBorder="1"/>
    <xf numFmtId="0" fontId="20" fillId="0" borderId="7" xfId="11" applyFont="1" applyFill="1" applyBorder="1"/>
    <xf numFmtId="180" fontId="20" fillId="0" borderId="20" xfId="11" applyNumberFormat="1" applyFont="1" applyFill="1" applyBorder="1" applyAlignment="1">
      <alignment vertical="center"/>
    </xf>
    <xf numFmtId="180" fontId="20" fillId="0" borderId="11" xfId="11" applyNumberFormat="1" applyFont="1" applyFill="1" applyBorder="1" applyAlignment="1">
      <alignment vertical="center"/>
    </xf>
    <xf numFmtId="180" fontId="20" fillId="0" borderId="12" xfId="11" applyNumberFormat="1" applyFont="1" applyFill="1" applyBorder="1" applyAlignment="1">
      <alignment vertical="center"/>
    </xf>
    <xf numFmtId="0" fontId="20" fillId="0" borderId="16" xfId="11" applyFont="1" applyFill="1" applyBorder="1" applyAlignment="1">
      <alignment horizontal="centerContinuous"/>
    </xf>
    <xf numFmtId="0" fontId="20" fillId="0" borderId="18" xfId="11" applyFont="1" applyFill="1" applyBorder="1" applyAlignment="1">
      <alignment horizontal="centerContinuous"/>
    </xf>
    <xf numFmtId="0" fontId="20" fillId="0" borderId="17" xfId="11" applyFont="1" applyFill="1" applyBorder="1" applyAlignment="1">
      <alignment horizontal="centerContinuous"/>
    </xf>
    <xf numFmtId="0" fontId="8" fillId="0" borderId="23" xfId="11" applyFont="1" applyFill="1" applyBorder="1" applyAlignment="1">
      <alignment horizontal="centerContinuous"/>
    </xf>
    <xf numFmtId="0" fontId="8" fillId="0" borderId="18" xfId="11" applyFont="1" applyFill="1" applyBorder="1" applyAlignment="1">
      <alignment horizontal="centerContinuous"/>
    </xf>
    <xf numFmtId="0" fontId="8" fillId="0" borderId="17" xfId="11" applyFont="1" applyFill="1" applyBorder="1" applyAlignment="1">
      <alignment horizontal="centerContinuous"/>
    </xf>
    <xf numFmtId="180" fontId="20" fillId="0" borderId="8" xfId="11" applyNumberFormat="1" applyFont="1" applyFill="1" applyBorder="1" applyAlignment="1">
      <alignment vertical="center"/>
    </xf>
    <xf numFmtId="180" fontId="20" fillId="0" borderId="0" xfId="11" applyNumberFormat="1" applyFont="1" applyFill="1" applyBorder="1" applyAlignment="1">
      <alignment vertical="center"/>
    </xf>
    <xf numFmtId="180" fontId="20" fillId="0" borderId="13" xfId="11" applyNumberFormat="1" applyFont="1" applyFill="1" applyBorder="1" applyAlignment="1">
      <alignment vertical="center"/>
    </xf>
    <xf numFmtId="0" fontId="20" fillId="0" borderId="0" xfId="11" applyFont="1" applyFill="1" applyAlignment="1">
      <alignment horizontal="left" indent="1"/>
    </xf>
    <xf numFmtId="180" fontId="20" fillId="0" borderId="21" xfId="11" applyNumberFormat="1" applyFont="1" applyFill="1" applyBorder="1" applyAlignment="1">
      <alignment vertical="center"/>
    </xf>
    <xf numFmtId="180" fontId="20" fillId="0" borderId="9" xfId="11" applyNumberFormat="1" applyFont="1" applyFill="1" applyBorder="1" applyAlignment="1">
      <alignment vertical="center"/>
    </xf>
    <xf numFmtId="180" fontId="20" fillId="0" borderId="14" xfId="11" applyNumberFormat="1" applyFont="1" applyFill="1" applyBorder="1" applyAlignment="1">
      <alignment vertical="center"/>
    </xf>
    <xf numFmtId="0" fontId="20" fillId="0" borderId="22" xfId="11" applyFont="1" applyFill="1" applyBorder="1" applyAlignment="1">
      <alignment horizontal="centerContinuous"/>
    </xf>
    <xf numFmtId="0" fontId="8" fillId="0" borderId="0" xfId="11" applyFont="1" applyFill="1" applyBorder="1" applyAlignment="1">
      <alignment vertical="center"/>
    </xf>
    <xf numFmtId="0" fontId="8" fillId="0" borderId="21" xfId="11" applyFont="1" applyFill="1" applyBorder="1" applyAlignment="1">
      <alignment horizontal="centerContinuous"/>
    </xf>
    <xf numFmtId="0" fontId="8" fillId="0" borderId="9" xfId="11" applyFont="1" applyFill="1" applyBorder="1" applyAlignment="1">
      <alignment horizontal="centerContinuous"/>
    </xf>
    <xf numFmtId="0" fontId="8" fillId="0" borderId="1" xfId="11" applyFont="1" applyFill="1" applyBorder="1" applyAlignment="1">
      <alignment horizontal="centerContinuous"/>
    </xf>
    <xf numFmtId="0" fontId="20" fillId="0" borderId="20" xfId="11" applyFont="1" applyFill="1" applyBorder="1" applyAlignment="1">
      <alignment horizontal="centerContinuous" shrinkToFit="1"/>
    </xf>
    <xf numFmtId="0" fontId="20" fillId="0" borderId="11" xfId="11" applyFont="1" applyFill="1" applyBorder="1" applyAlignment="1">
      <alignment horizontal="centerContinuous" shrinkToFit="1"/>
    </xf>
    <xf numFmtId="0" fontId="20" fillId="0" borderId="15" xfId="11" applyFont="1" applyFill="1" applyBorder="1" applyAlignment="1">
      <alignment horizontal="centerContinuous" shrinkToFit="1"/>
    </xf>
    <xf numFmtId="180" fontId="20" fillId="0" borderId="23" xfId="11" applyNumberFormat="1" applyFont="1" applyFill="1" applyBorder="1" applyAlignment="1">
      <alignment vertical="center"/>
    </xf>
    <xf numFmtId="180" fontId="20" fillId="0" borderId="18" xfId="11" applyNumberFormat="1" applyFont="1" applyFill="1" applyBorder="1" applyAlignment="1">
      <alignment vertical="center"/>
    </xf>
    <xf numFmtId="180" fontId="20" fillId="0" borderId="26" xfId="11" applyNumberFormat="1" applyFont="1" applyFill="1" applyBorder="1" applyAlignment="1">
      <alignment vertical="center"/>
    </xf>
    <xf numFmtId="0" fontId="20" fillId="0" borderId="11" xfId="11" applyFont="1" applyFill="1" applyBorder="1"/>
    <xf numFmtId="0" fontId="20" fillId="0" borderId="15" xfId="11" applyFont="1" applyFill="1" applyBorder="1"/>
    <xf numFmtId="0" fontId="20" fillId="0" borderId="8" xfId="11" applyFont="1" applyFill="1" applyBorder="1" applyAlignment="1">
      <alignment horizontal="centerContinuous" shrinkToFit="1"/>
    </xf>
    <xf numFmtId="0" fontId="20" fillId="0" borderId="0" xfId="11" applyFont="1" applyFill="1" applyBorder="1" applyAlignment="1">
      <alignment horizontal="centerContinuous" shrinkToFit="1"/>
    </xf>
    <xf numFmtId="0" fontId="20" fillId="0" borderId="7" xfId="11" applyFont="1" applyFill="1" applyBorder="1" applyAlignment="1">
      <alignment horizontal="centerContinuous" shrinkToFit="1"/>
    </xf>
    <xf numFmtId="0" fontId="20" fillId="0" borderId="9" xfId="11" applyFont="1" applyFill="1" applyBorder="1"/>
    <xf numFmtId="0" fontId="20" fillId="0" borderId="1" xfId="11" applyFont="1" applyFill="1" applyBorder="1"/>
    <xf numFmtId="0" fontId="20" fillId="0" borderId="32" xfId="11" applyFont="1" applyFill="1" applyBorder="1"/>
    <xf numFmtId="0" fontId="22" fillId="0" borderId="20" xfId="11" applyFont="1" applyFill="1" applyBorder="1"/>
    <xf numFmtId="0" fontId="22" fillId="0" borderId="11" xfId="11" applyFont="1" applyFill="1" applyBorder="1"/>
    <xf numFmtId="0" fontId="22" fillId="0" borderId="12" xfId="11" applyFont="1" applyFill="1" applyBorder="1"/>
    <xf numFmtId="0" fontId="20" fillId="0" borderId="0" xfId="11" applyFont="1" applyFill="1" applyBorder="1" applyAlignment="1">
      <alignment horizontal="center"/>
    </xf>
    <xf numFmtId="0" fontId="20" fillId="0" borderId="8" xfId="11" applyFont="1" applyFill="1" applyBorder="1" applyAlignment="1">
      <alignment horizontal="centerContinuous"/>
    </xf>
    <xf numFmtId="0" fontId="22" fillId="0" borderId="8" xfId="11" applyFont="1" applyFill="1" applyBorder="1" applyAlignment="1">
      <alignment horizontal="centerContinuous"/>
    </xf>
    <xf numFmtId="0" fontId="22" fillId="0" borderId="0" xfId="11" applyFont="1" applyFill="1" applyBorder="1" applyAlignment="1">
      <alignment horizontal="centerContinuous"/>
    </xf>
    <xf numFmtId="0" fontId="22" fillId="0" borderId="13" xfId="11" applyFont="1" applyFill="1" applyBorder="1" applyAlignment="1">
      <alignment horizontal="centerContinuous"/>
    </xf>
    <xf numFmtId="0" fontId="22" fillId="0" borderId="8" xfId="11" applyFont="1" applyFill="1" applyBorder="1"/>
    <xf numFmtId="0" fontId="22" fillId="0" borderId="13" xfId="11" applyFont="1" applyFill="1" applyBorder="1"/>
    <xf numFmtId="0" fontId="8" fillId="0" borderId="0" xfId="11" applyFont="1" applyAlignment="1">
      <alignment vertical="center"/>
    </xf>
    <xf numFmtId="0" fontId="20" fillId="0" borderId="21" xfId="11" applyFont="1" applyFill="1" applyBorder="1"/>
    <xf numFmtId="0" fontId="22" fillId="0" borderId="21" xfId="11" applyFont="1" applyFill="1" applyBorder="1"/>
    <xf numFmtId="0" fontId="22" fillId="0" borderId="9" xfId="11" applyFont="1" applyFill="1" applyBorder="1"/>
    <xf numFmtId="0" fontId="22" fillId="0" borderId="14" xfId="11" applyFont="1" applyFill="1" applyBorder="1"/>
    <xf numFmtId="0" fontId="20" fillId="0" borderId="22" xfId="11" applyFont="1" applyFill="1" applyBorder="1"/>
    <xf numFmtId="0" fontId="20" fillId="0" borderId="20" xfId="11" applyFont="1" applyFill="1" applyBorder="1"/>
    <xf numFmtId="0" fontId="20" fillId="0" borderId="38" xfId="11" applyFont="1" applyFill="1" applyBorder="1"/>
    <xf numFmtId="49" fontId="8" fillId="0" borderId="0" xfId="11" applyNumberFormat="1" applyFont="1" applyAlignment="1">
      <alignment horizontal="right" vertical="center"/>
    </xf>
    <xf numFmtId="0" fontId="8" fillId="0" borderId="0" xfId="11" applyFont="1"/>
    <xf numFmtId="0" fontId="20" fillId="0" borderId="25" xfId="11" applyFont="1" applyFill="1" applyBorder="1"/>
    <xf numFmtId="0" fontId="20" fillId="0" borderId="39" xfId="11" applyFont="1" applyFill="1" applyBorder="1"/>
    <xf numFmtId="0" fontId="22" fillId="0" borderId="18" xfId="11" applyFont="1" applyFill="1" applyBorder="1"/>
    <xf numFmtId="0" fontId="22" fillId="0" borderId="26" xfId="11" applyFont="1" applyFill="1" applyBorder="1"/>
    <xf numFmtId="0" fontId="8" fillId="0" borderId="0" xfId="11" applyFont="1" applyAlignment="1">
      <alignment horizontal="center" vertical="center"/>
    </xf>
    <xf numFmtId="0" fontId="20" fillId="0" borderId="64" xfId="11" applyFont="1" applyFill="1" applyBorder="1"/>
    <xf numFmtId="0" fontId="6" fillId="0" borderId="64" xfId="11" applyFont="1" applyFill="1" applyBorder="1" applyAlignment="1">
      <alignment horizontal="center" vertical="top"/>
    </xf>
    <xf numFmtId="0" fontId="20" fillId="0" borderId="64" xfId="11" applyFont="1" applyFill="1" applyBorder="1" applyAlignment="1">
      <alignment horizontal="center" vertical="center"/>
    </xf>
    <xf numFmtId="0" fontId="22" fillId="0" borderId="64" xfId="11" applyFont="1" applyFill="1" applyBorder="1"/>
    <xf numFmtId="0" fontId="21" fillId="0" borderId="0" xfId="11" applyFont="1" applyFill="1"/>
    <xf numFmtId="0" fontId="4" fillId="0" borderId="62" xfId="13" applyFont="1" applyBorder="1" applyAlignment="1">
      <alignment vertical="center"/>
    </xf>
    <xf numFmtId="0" fontId="11" fillId="0" borderId="0" xfId="0" applyFont="1" applyFill="1" applyAlignment="1">
      <alignment horizontal="left" vertical="center" shrinkToFit="1"/>
    </xf>
    <xf numFmtId="183" fontId="11" fillId="0" borderId="0" xfId="0" applyNumberFormat="1" applyFont="1" applyFill="1" applyAlignment="1">
      <alignment horizontal="left" vertical="center" shrinkToFit="1"/>
    </xf>
    <xf numFmtId="49" fontId="11" fillId="0" borderId="0" xfId="0" applyNumberFormat="1" applyFont="1" applyFill="1" applyAlignment="1">
      <alignment horizontal="left" vertical="center" shrinkToFit="1"/>
    </xf>
    <xf numFmtId="0" fontId="11" fillId="0" borderId="0" xfId="0" applyFont="1" applyFill="1" applyAlignment="1">
      <alignment horizontal="center" vertical="center" shrinkToFit="1"/>
    </xf>
    <xf numFmtId="184" fontId="11" fillId="0" borderId="0" xfId="4" applyNumberFormat="1" applyFont="1" applyFill="1" applyAlignment="1">
      <alignment horizontal="left" vertical="center" shrinkToFit="1"/>
    </xf>
    <xf numFmtId="188" fontId="11" fillId="0" borderId="0" xfId="4" applyNumberFormat="1" applyFont="1" applyFill="1" applyAlignment="1">
      <alignment horizontal="left" vertical="center" shrinkToFit="1"/>
    </xf>
    <xf numFmtId="0" fontId="0" fillId="0" borderId="0" xfId="0">
      <alignment vertical="center"/>
    </xf>
    <xf numFmtId="0" fontId="0" fillId="4" borderId="0" xfId="0" applyFill="1">
      <alignment vertical="center"/>
    </xf>
    <xf numFmtId="189" fontId="11" fillId="0" borderId="0" xfId="0" applyNumberFormat="1" applyFont="1" applyFill="1" applyAlignment="1">
      <alignment horizontal="left" vertical="center" shrinkToFit="1"/>
    </xf>
    <xf numFmtId="0" fontId="3" fillId="0" borderId="0" xfId="0" applyFont="1" applyAlignment="1">
      <alignment vertical="center"/>
    </xf>
    <xf numFmtId="0" fontId="3" fillId="0" borderId="0" xfId="0" applyFont="1" applyBorder="1" applyAlignment="1">
      <alignment vertical="center"/>
    </xf>
    <xf numFmtId="49" fontId="20" fillId="0" borderId="0" xfId="0" applyNumberFormat="1" applyFont="1" applyAlignment="1">
      <alignment vertical="center" wrapText="1"/>
    </xf>
    <xf numFmtId="0" fontId="20" fillId="0" borderId="0" xfId="0" applyFont="1" applyAlignment="1">
      <alignment vertical="center" wrapText="1"/>
    </xf>
    <xf numFmtId="0" fontId="3" fillId="0" borderId="0" xfId="0" applyFont="1" applyFill="1" applyBorder="1" applyAlignment="1">
      <alignment vertical="center"/>
    </xf>
    <xf numFmtId="0" fontId="0" fillId="0" borderId="0" xfId="0">
      <alignment vertical="center"/>
    </xf>
    <xf numFmtId="193" fontId="11" fillId="0" borderId="0" xfId="0" applyNumberFormat="1" applyFont="1" applyFill="1" applyBorder="1" applyAlignment="1">
      <alignment horizontal="left" vertical="center" shrinkToFit="1"/>
    </xf>
    <xf numFmtId="193" fontId="11" fillId="0" borderId="0" xfId="0" applyNumberFormat="1" applyFont="1" applyFill="1" applyAlignment="1">
      <alignment horizontal="left" vertical="center" shrinkToFit="1"/>
    </xf>
    <xf numFmtId="191" fontId="11" fillId="0" borderId="0" xfId="0" applyNumberFormat="1" applyFont="1" applyFill="1" applyBorder="1" applyAlignment="1">
      <alignment horizontal="left" vertical="center" shrinkToFit="1"/>
    </xf>
    <xf numFmtId="191" fontId="11" fillId="0" borderId="0" xfId="0" applyNumberFormat="1" applyFont="1" applyFill="1" applyAlignment="1">
      <alignment horizontal="left" vertical="center" shrinkToFit="1"/>
    </xf>
    <xf numFmtId="191" fontId="20" fillId="0" borderId="0" xfId="0" applyNumberFormat="1" applyFont="1" applyAlignment="1">
      <alignment vertical="center"/>
    </xf>
    <xf numFmtId="0" fontId="20" fillId="0" borderId="0" xfId="0" applyNumberFormat="1" applyFont="1" applyFill="1" applyAlignment="1">
      <alignment vertical="center"/>
    </xf>
    <xf numFmtId="190" fontId="20" fillId="0" borderId="0" xfId="0" applyNumberFormat="1" applyFont="1" applyAlignment="1">
      <alignment vertical="center"/>
    </xf>
    <xf numFmtId="0" fontId="20" fillId="6" borderId="50" xfId="0" applyNumberFormat="1" applyFont="1" applyFill="1" applyBorder="1" applyAlignment="1">
      <alignment vertical="center" wrapText="1"/>
    </xf>
    <xf numFmtId="0" fontId="20" fillId="6" borderId="50" xfId="0" applyFont="1" applyFill="1" applyBorder="1" applyAlignment="1">
      <alignment vertical="center" wrapText="1"/>
    </xf>
    <xf numFmtId="191" fontId="20" fillId="6" borderId="50" xfId="0" applyNumberFormat="1" applyFont="1" applyFill="1" applyBorder="1" applyAlignment="1">
      <alignment vertical="center" wrapText="1"/>
    </xf>
    <xf numFmtId="190" fontId="20" fillId="6" borderId="50" xfId="0" applyNumberFormat="1" applyFont="1" applyFill="1" applyBorder="1" applyAlignment="1">
      <alignment vertical="center"/>
    </xf>
    <xf numFmtId="49" fontId="20" fillId="6" borderId="50" xfId="0" applyNumberFormat="1" applyFont="1" applyFill="1" applyBorder="1" applyAlignment="1">
      <alignment vertical="center" wrapText="1"/>
    </xf>
    <xf numFmtId="0" fontId="3" fillId="0" borderId="0" xfId="0" applyFont="1" applyFill="1" applyAlignment="1">
      <alignment vertical="center"/>
    </xf>
    <xf numFmtId="190" fontId="28" fillId="0" borderId="0" xfId="0" applyNumberFormat="1" applyFont="1" applyBorder="1" applyAlignment="1">
      <alignment vertical="center"/>
    </xf>
    <xf numFmtId="0" fontId="28" fillId="0" borderId="0" xfId="0" applyFont="1" applyAlignment="1">
      <alignment vertical="center"/>
    </xf>
    <xf numFmtId="0" fontId="20" fillId="5" borderId="0" xfId="0" applyNumberFormat="1" applyFont="1" applyFill="1" applyAlignment="1">
      <alignment vertical="center"/>
    </xf>
    <xf numFmtId="183" fontId="11" fillId="0" borderId="0" xfId="0" applyNumberFormat="1" applyFont="1" applyFill="1" applyBorder="1" applyAlignment="1">
      <alignment horizontal="left" vertical="center" wrapText="1" shrinkToFit="1"/>
    </xf>
    <xf numFmtId="0" fontId="0" fillId="0" borderId="0" xfId="0" pivotButton="1">
      <alignment vertical="center"/>
    </xf>
    <xf numFmtId="0" fontId="29" fillId="6" borderId="50" xfId="12" applyFont="1" applyFill="1" applyBorder="1" applyAlignment="1">
      <alignment horizontal="center" vertical="center"/>
    </xf>
    <xf numFmtId="0" fontId="31" fillId="6" borderId="50" xfId="12" applyFont="1" applyFill="1" applyBorder="1" applyAlignment="1">
      <alignment horizontal="center" vertical="center" wrapText="1"/>
    </xf>
    <xf numFmtId="0" fontId="29" fillId="0" borderId="50" xfId="12" applyFont="1" applyBorder="1">
      <alignment vertical="center"/>
    </xf>
    <xf numFmtId="0" fontId="30" fillId="6" borderId="50" xfId="12" applyFont="1" applyFill="1" applyBorder="1" applyAlignment="1">
      <alignment vertical="center" wrapText="1"/>
    </xf>
    <xf numFmtId="0" fontId="29" fillId="0" borderId="50" xfId="12" applyNumberFormat="1" applyFont="1" applyBorder="1">
      <alignment vertical="center"/>
    </xf>
    <xf numFmtId="0" fontId="29" fillId="0" borderId="50" xfId="12" applyFont="1" applyBorder="1" applyAlignment="1">
      <alignment vertical="center" wrapText="1"/>
    </xf>
    <xf numFmtId="0" fontId="25" fillId="0" borderId="0" xfId="11" quotePrefix="1" applyFont="1" applyFill="1" applyAlignment="1">
      <alignment vertical="top" wrapText="1"/>
    </xf>
    <xf numFmtId="0" fontId="25" fillId="0" borderId="0" xfId="11" applyFont="1" applyFill="1" applyAlignment="1">
      <alignment vertical="top"/>
    </xf>
    <xf numFmtId="0" fontId="27" fillId="0" borderId="0" xfId="11" applyFont="1" applyFill="1"/>
    <xf numFmtId="0" fontId="27" fillId="0" borderId="0" xfId="11" applyFont="1" applyFill="1" applyAlignment="1" applyProtection="1">
      <alignment horizontal="center" vertical="center"/>
    </xf>
    <xf numFmtId="0" fontId="20" fillId="0" borderId="7" xfId="11" applyFont="1" applyFill="1" applyBorder="1" applyAlignment="1">
      <alignment horizontal="center" vertical="center"/>
    </xf>
    <xf numFmtId="0" fontId="20" fillId="0" borderId="6" xfId="11" applyFont="1" applyFill="1" applyBorder="1" applyAlignment="1">
      <alignment horizontal="center" vertical="center"/>
    </xf>
    <xf numFmtId="0" fontId="20" fillId="0" borderId="0" xfId="11" applyFont="1" applyFill="1" applyBorder="1" applyAlignment="1">
      <alignment horizontal="center" vertical="center"/>
    </xf>
    <xf numFmtId="0" fontId="20" fillId="0" borderId="0" xfId="11" applyFont="1" applyFill="1" applyBorder="1" applyAlignment="1">
      <alignment horizontal="right" vertical="center"/>
    </xf>
    <xf numFmtId="0" fontId="7" fillId="0" borderId="0" xfId="13" applyFont="1" applyFill="1" applyAlignment="1">
      <alignment vertical="center"/>
    </xf>
    <xf numFmtId="0" fontId="2" fillId="0" borderId="2" xfId="13" applyFont="1" applyFill="1" applyBorder="1" applyAlignment="1">
      <alignment horizontal="center"/>
    </xf>
    <xf numFmtId="0" fontId="9" fillId="0" borderId="16" xfId="13" applyFont="1" applyFill="1" applyBorder="1" applyAlignment="1"/>
    <xf numFmtId="180" fontId="4" fillId="0" borderId="92" xfId="13" applyNumberFormat="1" applyFont="1" applyFill="1" applyBorder="1" applyAlignment="1">
      <alignment horizontal="left" vertical="center"/>
    </xf>
    <xf numFmtId="0" fontId="20" fillId="0" borderId="3" xfId="11" applyFont="1" applyFill="1" applyBorder="1" applyAlignment="1">
      <alignment horizontal="centerContinuous" vertical="center"/>
    </xf>
    <xf numFmtId="0" fontId="20" fillId="0" borderId="4" xfId="11" applyFont="1" applyFill="1" applyBorder="1" applyAlignment="1">
      <alignment horizontal="centerContinuous" vertical="center"/>
    </xf>
    <xf numFmtId="0" fontId="20" fillId="0" borderId="5" xfId="11" applyFont="1" applyFill="1" applyBorder="1" applyAlignment="1">
      <alignment horizontal="centerContinuous" vertical="center"/>
    </xf>
    <xf numFmtId="0" fontId="20" fillId="0" borderId="6" xfId="11" applyFont="1" applyFill="1" applyBorder="1" applyAlignment="1">
      <alignment horizontal="centerContinuous" vertical="center"/>
    </xf>
    <xf numFmtId="0" fontId="20" fillId="0" borderId="7" xfId="11" applyFont="1" applyFill="1" applyBorder="1" applyAlignment="1">
      <alignment horizontal="centerContinuous" vertical="center"/>
    </xf>
    <xf numFmtId="0" fontId="20" fillId="0" borderId="9" xfId="11" applyFont="1" applyFill="1" applyBorder="1" applyAlignment="1">
      <alignment vertical="center"/>
    </xf>
    <xf numFmtId="0" fontId="20" fillId="0" borderId="32" xfId="11" applyFont="1" applyFill="1" applyBorder="1" applyAlignment="1">
      <alignment horizontal="centerContinuous" vertical="center"/>
    </xf>
    <xf numFmtId="0" fontId="20" fillId="0" borderId="15" xfId="11" applyFont="1" applyFill="1" applyBorder="1" applyAlignment="1">
      <alignment horizontal="centerContinuous" vertical="center"/>
    </xf>
    <xf numFmtId="0" fontId="20" fillId="0" borderId="10" xfId="11" applyFont="1" applyFill="1" applyBorder="1" applyAlignment="1">
      <alignment horizontal="centerContinuous" vertical="center"/>
    </xf>
    <xf numFmtId="0" fontId="20" fillId="0" borderId="1" xfId="11" applyFont="1" applyFill="1" applyBorder="1" applyAlignment="1">
      <alignment horizontal="centerContinuous" vertical="center"/>
    </xf>
    <xf numFmtId="0" fontId="20" fillId="0" borderId="2" xfId="11" applyFont="1" applyFill="1" applyBorder="1" applyAlignment="1">
      <alignment vertical="center"/>
    </xf>
    <xf numFmtId="0" fontId="20" fillId="0" borderId="3" xfId="11" applyFont="1" applyFill="1" applyBorder="1" applyAlignment="1">
      <alignment vertical="center"/>
    </xf>
    <xf numFmtId="0" fontId="20" fillId="0" borderId="6" xfId="11" applyFont="1" applyFill="1" applyBorder="1" applyAlignment="1">
      <alignment vertical="center"/>
    </xf>
    <xf numFmtId="0" fontId="20" fillId="0" borderId="7" xfId="11" applyFont="1" applyFill="1" applyBorder="1" applyAlignment="1">
      <alignment vertical="center"/>
    </xf>
    <xf numFmtId="0" fontId="20" fillId="0" borderId="16" xfId="11" applyFont="1" applyFill="1" applyBorder="1" applyAlignment="1">
      <alignment vertical="center"/>
    </xf>
    <xf numFmtId="0" fontId="20" fillId="0" borderId="17" xfId="11" applyFont="1" applyFill="1" applyBorder="1" applyAlignment="1">
      <alignment vertical="center"/>
    </xf>
    <xf numFmtId="180" fontId="20" fillId="0" borderId="0" xfId="11" applyNumberFormat="1" applyFont="1" applyFill="1" applyBorder="1" applyAlignment="1">
      <alignment horizontal="left" indent="1"/>
    </xf>
    <xf numFmtId="180" fontId="20" fillId="0" borderId="0" xfId="11" applyNumberFormat="1" applyFont="1" applyFill="1" applyBorder="1"/>
    <xf numFmtId="180" fontId="20" fillId="0" borderId="13" xfId="11" applyNumberFormat="1" applyFont="1" applyFill="1" applyBorder="1"/>
    <xf numFmtId="0" fontId="20" fillId="0" borderId="20" xfId="11" applyFont="1" applyFill="1" applyBorder="1" applyAlignment="1">
      <alignment horizontal="center" vertical="center"/>
    </xf>
    <xf numFmtId="179" fontId="20" fillId="0" borderId="0" xfId="11" applyNumberFormat="1" applyFont="1" applyFill="1" applyBorder="1" applyAlignment="1">
      <alignment horizontal="left" vertical="center"/>
    </xf>
    <xf numFmtId="179" fontId="20" fillId="0" borderId="7" xfId="11" applyNumberFormat="1" applyFont="1" applyFill="1" applyBorder="1" applyAlignment="1">
      <alignment horizontal="left" vertical="center"/>
    </xf>
    <xf numFmtId="0" fontId="20" fillId="0" borderId="23" xfId="11" applyFont="1" applyFill="1" applyBorder="1" applyAlignment="1">
      <alignment horizontal="center" vertical="center"/>
    </xf>
    <xf numFmtId="181" fontId="20" fillId="0" borderId="5" xfId="11" applyNumberFormat="1" applyFont="1" applyFill="1" applyBorder="1" applyAlignment="1">
      <alignment vertical="center"/>
    </xf>
    <xf numFmtId="0" fontId="20" fillId="0" borderId="22" xfId="11" applyFont="1" applyFill="1" applyBorder="1" applyAlignment="1">
      <alignment vertical="center"/>
    </xf>
    <xf numFmtId="0" fontId="20" fillId="0" borderId="24" xfId="11" applyFont="1" applyFill="1" applyBorder="1" applyAlignment="1">
      <alignment vertical="center"/>
    </xf>
    <xf numFmtId="0" fontId="20" fillId="0" borderId="0" xfId="11" applyFont="1" applyFill="1" applyBorder="1" applyAlignment="1">
      <alignment horizontal="left" vertical="center"/>
    </xf>
    <xf numFmtId="0" fontId="20" fillId="0" borderId="7" xfId="11" applyFont="1" applyFill="1" applyBorder="1" applyAlignment="1">
      <alignment horizontal="left" vertical="center"/>
    </xf>
    <xf numFmtId="0" fontId="20" fillId="0" borderId="25" xfId="11" applyFont="1" applyFill="1" applyBorder="1" applyAlignment="1">
      <alignment vertical="center"/>
    </xf>
    <xf numFmtId="0" fontId="0" fillId="0" borderId="0" xfId="0">
      <alignment vertical="center"/>
    </xf>
    <xf numFmtId="194" fontId="32" fillId="0" borderId="50" xfId="0" applyNumberFormat="1" applyFont="1" applyFill="1" applyBorder="1" applyAlignment="1">
      <alignment vertical="center" wrapText="1"/>
    </xf>
    <xf numFmtId="192" fontId="32" fillId="6" borderId="50" xfId="0" applyNumberFormat="1" applyFont="1" applyFill="1" applyBorder="1" applyAlignment="1">
      <alignment vertical="center" wrapText="1"/>
    </xf>
    <xf numFmtId="42" fontId="32" fillId="0" borderId="50" xfId="0" applyNumberFormat="1" applyFont="1" applyBorder="1" applyAlignment="1">
      <alignment vertical="center" wrapText="1"/>
    </xf>
    <xf numFmtId="185" fontId="32" fillId="6" borderId="50" xfId="0" applyNumberFormat="1" applyFont="1" applyFill="1" applyBorder="1" applyAlignment="1">
      <alignment vertical="center" wrapText="1"/>
    </xf>
    <xf numFmtId="0" fontId="35" fillId="0" borderId="50" xfId="12" applyFont="1" applyBorder="1" applyAlignment="1">
      <alignment horizontal="center" vertical="center" shrinkToFit="1"/>
    </xf>
    <xf numFmtId="0" fontId="35" fillId="0" borderId="93" xfId="12" applyFont="1" applyFill="1" applyBorder="1" applyAlignment="1">
      <alignment vertical="center"/>
    </xf>
    <xf numFmtId="183" fontId="35" fillId="0" borderId="50" xfId="12" quotePrefix="1" applyNumberFormat="1" applyFont="1" applyFill="1" applyBorder="1" applyAlignment="1">
      <alignment horizontal="center" vertical="center" shrinkToFit="1"/>
    </xf>
    <xf numFmtId="0" fontId="35" fillId="0" borderId="50" xfId="12" applyFont="1" applyBorder="1" applyAlignment="1">
      <alignment horizontal="center" vertical="center"/>
    </xf>
    <xf numFmtId="0" fontId="35" fillId="0" borderId="50" xfId="12" applyFont="1" applyFill="1" applyBorder="1" applyAlignment="1">
      <alignment horizontal="center" vertical="center"/>
    </xf>
    <xf numFmtId="188" fontId="35" fillId="0" borderId="50" xfId="12" applyNumberFormat="1" applyFont="1" applyFill="1" applyBorder="1" applyAlignment="1">
      <alignment horizontal="center" vertical="center" shrinkToFit="1"/>
    </xf>
    <xf numFmtId="184" fontId="35" fillId="0" borderId="50" xfId="12" applyNumberFormat="1" applyFont="1" applyFill="1" applyBorder="1" applyAlignment="1">
      <alignment horizontal="center" vertical="center" shrinkToFit="1"/>
    </xf>
    <xf numFmtId="188" fontId="35" fillId="0" borderId="50" xfId="12" applyNumberFormat="1" applyFont="1" applyFill="1" applyBorder="1" applyAlignment="1">
      <alignment horizontal="center" vertical="center"/>
    </xf>
    <xf numFmtId="0" fontId="33" fillId="0" borderId="0" xfId="11" applyFont="1" applyFill="1"/>
    <xf numFmtId="0" fontId="33" fillId="0" borderId="0" xfId="11" applyFont="1" applyFill="1" applyAlignment="1" applyProtection="1">
      <alignment horizontal="center" vertical="center"/>
    </xf>
    <xf numFmtId="0" fontId="33" fillId="0" borderId="0" xfId="11" applyFont="1"/>
    <xf numFmtId="0" fontId="33" fillId="0" borderId="0" xfId="11" applyFont="1" applyAlignment="1">
      <alignment vertical="center"/>
    </xf>
    <xf numFmtId="0" fontId="38" fillId="6" borderId="50" xfId="0" applyNumberFormat="1" applyFont="1" applyFill="1" applyBorder="1" applyAlignment="1">
      <alignment vertical="center" wrapText="1"/>
    </xf>
    <xf numFmtId="0" fontId="38" fillId="6" borderId="50" xfId="0" applyNumberFormat="1" applyFont="1" applyFill="1" applyBorder="1" applyAlignment="1">
      <alignment vertical="center"/>
    </xf>
    <xf numFmtId="0" fontId="14" fillId="0" borderId="50" xfId="0" applyFont="1" applyBorder="1">
      <alignment vertical="center"/>
    </xf>
    <xf numFmtId="0" fontId="41" fillId="0" borderId="0" xfId="0" applyFont="1" applyFill="1" applyBorder="1" applyAlignment="1">
      <alignment horizontal="left" vertical="center" shrinkToFit="1"/>
    </xf>
    <xf numFmtId="0" fontId="11" fillId="0" borderId="0" xfId="0" applyFont="1" applyFill="1" applyBorder="1" applyAlignment="1">
      <alignment horizontal="center" vertical="top" shrinkToFit="1"/>
    </xf>
    <xf numFmtId="0" fontId="11" fillId="0" borderId="0" xfId="0" applyFont="1" applyFill="1" applyBorder="1" applyAlignment="1">
      <alignment horizontal="center" vertical="top" wrapText="1" shrinkToFit="1"/>
    </xf>
    <xf numFmtId="38" fontId="11" fillId="0" borderId="0" xfId="0" applyNumberFormat="1" applyFont="1" applyFill="1" applyBorder="1" applyAlignment="1">
      <alignment horizontal="center" vertical="top" wrapText="1" shrinkToFit="1"/>
    </xf>
    <xf numFmtId="38" fontId="11" fillId="0" borderId="0" xfId="4" applyFont="1" applyFill="1" applyBorder="1" applyAlignment="1">
      <alignment horizontal="right" vertical="center" shrinkToFit="1"/>
    </xf>
    <xf numFmtId="38" fontId="11" fillId="0" borderId="0" xfId="4" applyFont="1" applyFill="1" applyAlignment="1">
      <alignment horizontal="right" vertical="center" shrinkToFit="1"/>
    </xf>
    <xf numFmtId="38" fontId="0" fillId="0" borderId="0" xfId="0" applyNumberFormat="1">
      <alignment vertical="center"/>
    </xf>
    <xf numFmtId="0" fontId="35" fillId="0" borderId="50" xfId="12" applyFont="1" applyBorder="1" applyAlignment="1">
      <alignment horizontal="center" vertical="center"/>
    </xf>
    <xf numFmtId="0" fontId="35" fillId="0" borderId="50" xfId="12" applyFont="1" applyFill="1" applyBorder="1" applyAlignment="1">
      <alignment horizontal="center" vertical="center"/>
    </xf>
    <xf numFmtId="0" fontId="33" fillId="0" borderId="0" xfId="11" applyFont="1" applyFill="1" applyAlignment="1">
      <alignment horizontal="left"/>
    </xf>
    <xf numFmtId="0" fontId="43" fillId="2" borderId="0" xfId="0" applyFont="1" applyFill="1" applyAlignment="1">
      <alignment vertical="center"/>
    </xf>
    <xf numFmtId="0" fontId="44" fillId="2" borderId="0" xfId="0" applyFont="1" applyFill="1" applyAlignment="1">
      <alignment vertical="center"/>
    </xf>
    <xf numFmtId="0" fontId="21" fillId="0" borderId="0" xfId="11" applyFont="1" applyFill="1" applyBorder="1" applyAlignment="1">
      <alignment horizontal="centerContinuous" vertical="center"/>
    </xf>
    <xf numFmtId="0" fontId="20" fillId="0" borderId="0" xfId="11" applyFont="1" applyFill="1" applyBorder="1" applyAlignment="1">
      <alignment horizontal="centerContinuous" vertical="center"/>
    </xf>
    <xf numFmtId="49" fontId="11" fillId="0" borderId="0" xfId="0" applyNumberFormat="1" applyFont="1" applyFill="1" applyBorder="1" applyAlignment="1">
      <alignment horizontal="left" vertical="center" shrinkToFit="1"/>
    </xf>
    <xf numFmtId="0" fontId="33" fillId="0" borderId="30" xfId="11" applyNumberFormat="1" applyFont="1" applyFill="1" applyBorder="1" applyAlignment="1">
      <alignment vertical="center"/>
    </xf>
    <xf numFmtId="0" fontId="33" fillId="0" borderId="31" xfId="11" applyNumberFormat="1" applyFont="1" applyFill="1" applyBorder="1" applyAlignment="1">
      <alignment vertical="center"/>
    </xf>
    <xf numFmtId="0" fontId="10" fillId="0" borderId="29" xfId="11" applyNumberFormat="1" applyFont="1" applyFill="1" applyBorder="1" applyAlignment="1">
      <alignment vertical="center"/>
    </xf>
    <xf numFmtId="0" fontId="45" fillId="0" borderId="0" xfId="11" applyFont="1" applyFill="1" applyBorder="1"/>
    <xf numFmtId="180" fontId="10" fillId="0" borderId="0" xfId="11" applyNumberFormat="1" applyFont="1" applyFill="1" applyAlignment="1">
      <alignment horizontal="left"/>
    </xf>
    <xf numFmtId="0" fontId="10" fillId="0" borderId="0" xfId="11" applyFont="1" applyFill="1"/>
    <xf numFmtId="0" fontId="10" fillId="0" borderId="0" xfId="11" applyFont="1" applyAlignment="1">
      <alignment vertical="center"/>
    </xf>
    <xf numFmtId="0" fontId="29" fillId="0" borderId="29" xfId="12" applyNumberFormat="1" applyFont="1" applyBorder="1">
      <alignment vertical="center"/>
    </xf>
    <xf numFmtId="0" fontId="31" fillId="0" borderId="0" xfId="12" applyFont="1" applyFill="1" applyBorder="1" applyAlignment="1">
      <alignment horizontal="center" vertical="center" wrapText="1"/>
    </xf>
    <xf numFmtId="0" fontId="29" fillId="0" borderId="0" xfId="12" applyFont="1" applyBorder="1">
      <alignment vertical="center"/>
    </xf>
    <xf numFmtId="0" fontId="29" fillId="0" borderId="0" xfId="12" applyFont="1" applyBorder="1" applyAlignment="1">
      <alignment horizontal="center" vertical="center"/>
    </xf>
    <xf numFmtId="180" fontId="4" fillId="0" borderId="0" xfId="13" applyNumberFormat="1" applyFont="1" applyFill="1" applyBorder="1" applyAlignment="1">
      <alignment horizontal="left" vertical="center"/>
    </xf>
    <xf numFmtId="0" fontId="19" fillId="0" borderId="0" xfId="13" applyFont="1" applyBorder="1"/>
    <xf numFmtId="0" fontId="43" fillId="0" borderId="0" xfId="13" applyNumberFormat="1" applyFont="1" applyFill="1" applyAlignment="1">
      <alignment horizontal="left" vertical="center"/>
    </xf>
    <xf numFmtId="0" fontId="33" fillId="0" borderId="0" xfId="11" applyFont="1" applyFill="1" applyAlignment="1"/>
    <xf numFmtId="0" fontId="0" fillId="0" borderId="0" xfId="0" applyFill="1">
      <alignment vertical="center"/>
    </xf>
    <xf numFmtId="0" fontId="7" fillId="0" borderId="96" xfId="13" applyFont="1" applyBorder="1" applyAlignment="1">
      <alignment horizontal="centerContinuous" vertical="center"/>
    </xf>
    <xf numFmtId="0" fontId="7" fillId="0" borderId="97" xfId="13" applyFont="1" applyBorder="1" applyAlignment="1">
      <alignment horizontal="centerContinuous" vertical="center"/>
    </xf>
    <xf numFmtId="0" fontId="4" fillId="0" borderId="0" xfId="13" applyFont="1" applyBorder="1" applyAlignment="1">
      <alignment horizontal="left" vertical="center"/>
    </xf>
    <xf numFmtId="0" fontId="18" fillId="0" borderId="6" xfId="13" applyFont="1" applyBorder="1" applyAlignment="1">
      <alignment vertical="center"/>
    </xf>
    <xf numFmtId="0" fontId="35" fillId="0" borderId="50" xfId="12" applyFont="1" applyBorder="1" applyAlignment="1">
      <alignment horizontal="center" vertical="center"/>
    </xf>
    <xf numFmtId="0" fontId="35" fillId="0" borderId="50" xfId="12" applyFont="1" applyBorder="1" applyAlignment="1">
      <alignment vertical="center" wrapText="1" shrinkToFit="1"/>
    </xf>
    <xf numFmtId="0" fontId="41" fillId="0" borderId="0" xfId="0" applyFont="1" applyFill="1" applyBorder="1" applyAlignment="1">
      <alignment horizontal="center" vertical="top" wrapText="1" shrinkToFit="1"/>
    </xf>
    <xf numFmtId="183" fontId="11" fillId="0" borderId="0" xfId="0" applyNumberFormat="1" applyFont="1" applyFill="1" applyBorder="1" applyAlignment="1">
      <alignment horizontal="center" vertical="top" wrapText="1" shrinkToFit="1"/>
    </xf>
    <xf numFmtId="0" fontId="42" fillId="0" borderId="0" xfId="0" applyFont="1" applyFill="1" applyBorder="1" applyAlignment="1">
      <alignment horizontal="center" vertical="top" wrapText="1" shrinkToFit="1"/>
    </xf>
    <xf numFmtId="0" fontId="4" fillId="0" borderId="26" xfId="13" applyFont="1" applyFill="1" applyBorder="1" applyAlignment="1">
      <alignment vertical="center"/>
    </xf>
    <xf numFmtId="0" fontId="0" fillId="3" borderId="31" xfId="0" applyFill="1" applyBorder="1">
      <alignment vertical="center"/>
    </xf>
    <xf numFmtId="0" fontId="0" fillId="0" borderId="100" xfId="0" applyBorder="1">
      <alignment vertical="center"/>
    </xf>
    <xf numFmtId="0" fontId="0" fillId="0" borderId="100" xfId="0" applyFill="1" applyBorder="1">
      <alignment vertical="center"/>
    </xf>
    <xf numFmtId="0" fontId="35" fillId="0" borderId="50" xfId="12" applyFont="1" applyBorder="1" applyAlignment="1">
      <alignment horizontal="center" vertical="center"/>
    </xf>
    <xf numFmtId="0" fontId="20" fillId="0" borderId="8" xfId="11" applyFont="1" applyFill="1" applyBorder="1" applyAlignment="1">
      <alignment horizontal="left" vertical="center"/>
    </xf>
    <xf numFmtId="0" fontId="20" fillId="0" borderId="7" xfId="11" applyFont="1" applyFill="1" applyBorder="1" applyAlignment="1">
      <alignment horizontal="left" vertical="center"/>
    </xf>
    <xf numFmtId="0" fontId="20" fillId="0" borderId="15" xfId="11" applyFont="1" applyFill="1" applyBorder="1" applyAlignment="1">
      <alignment vertical="center"/>
    </xf>
    <xf numFmtId="0" fontId="20" fillId="0" borderId="17" xfId="11" applyFont="1" applyFill="1" applyBorder="1" applyAlignment="1">
      <alignment vertical="center"/>
    </xf>
    <xf numFmtId="195" fontId="32" fillId="0" borderId="50" xfId="0" applyNumberFormat="1" applyFont="1" applyFill="1" applyBorder="1" applyAlignment="1">
      <alignment vertical="center"/>
    </xf>
    <xf numFmtId="195" fontId="32" fillId="0" borderId="50" xfId="0" applyNumberFormat="1" applyFont="1" applyBorder="1" applyAlignment="1">
      <alignment vertical="center" wrapText="1"/>
    </xf>
    <xf numFmtId="196" fontId="32" fillId="0" borderId="50" xfId="0" applyNumberFormat="1" applyFont="1" applyFill="1" applyBorder="1" applyAlignment="1">
      <alignment horizontal="center" vertical="center"/>
    </xf>
    <xf numFmtId="197" fontId="32" fillId="0" borderId="50" xfId="0" applyNumberFormat="1" applyFont="1" applyFill="1" applyBorder="1" applyAlignment="1">
      <alignment vertical="center"/>
    </xf>
    <xf numFmtId="197" fontId="32" fillId="7" borderId="50" xfId="0" applyNumberFormat="1" applyFont="1" applyFill="1" applyBorder="1" applyAlignment="1">
      <alignment vertical="center" wrapText="1"/>
    </xf>
    <xf numFmtId="197" fontId="32" fillId="0" borderId="50" xfId="0" applyNumberFormat="1" applyFont="1" applyFill="1" applyBorder="1" applyAlignment="1">
      <alignment vertical="center" wrapText="1"/>
    </xf>
    <xf numFmtId="197" fontId="32" fillId="0" borderId="50" xfId="0" applyNumberFormat="1" applyFont="1" applyBorder="1" applyAlignment="1">
      <alignment vertical="center" wrapText="1"/>
    </xf>
    <xf numFmtId="198" fontId="35" fillId="0" borderId="50" xfId="12" quotePrefix="1" applyNumberFormat="1" applyFont="1" applyFill="1" applyBorder="1" applyAlignment="1">
      <alignment horizontal="right" vertical="center" shrinkToFit="1"/>
    </xf>
    <xf numFmtId="197" fontId="37" fillId="0" borderId="50" xfId="12" applyNumberFormat="1" applyFont="1" applyFill="1" applyBorder="1" applyAlignment="1">
      <alignment horizontal="center" vertical="center"/>
    </xf>
    <xf numFmtId="197" fontId="36" fillId="0" borderId="50" xfId="12" applyNumberFormat="1" applyFont="1" applyFill="1" applyBorder="1" applyAlignment="1">
      <alignment horizontal="center" vertical="center"/>
    </xf>
    <xf numFmtId="0" fontId="21" fillId="8" borderId="0" xfId="16" applyFont="1" applyFill="1"/>
    <xf numFmtId="0" fontId="20" fillId="8" borderId="0" xfId="16" applyFont="1" applyFill="1"/>
    <xf numFmtId="0" fontId="10" fillId="8" borderId="0" xfId="16" applyFont="1" applyFill="1" applyBorder="1" applyAlignment="1">
      <alignment vertical="center"/>
    </xf>
    <xf numFmtId="0" fontId="10" fillId="8" borderId="0" xfId="16" applyFont="1" applyFill="1" applyBorder="1" applyAlignment="1">
      <alignment horizontal="left" vertical="center"/>
    </xf>
    <xf numFmtId="0" fontId="10" fillId="8" borderId="0" xfId="16" applyFont="1" applyFill="1" applyAlignment="1">
      <alignment vertical="center"/>
    </xf>
    <xf numFmtId="0" fontId="10" fillId="8" borderId="0" xfId="16" applyFont="1" applyFill="1" applyAlignment="1">
      <alignment horizontal="left" vertical="center"/>
    </xf>
    <xf numFmtId="0" fontId="10" fillId="3" borderId="8" xfId="16" applyFont="1" applyFill="1" applyBorder="1" applyAlignment="1" applyProtection="1">
      <alignment vertical="center"/>
    </xf>
    <xf numFmtId="0" fontId="10" fillId="3" borderId="0" xfId="16" applyFont="1" applyFill="1" applyBorder="1" applyAlignment="1" applyProtection="1">
      <alignment vertical="center"/>
    </xf>
    <xf numFmtId="0" fontId="10" fillId="3" borderId="0" xfId="16" applyFont="1" applyFill="1" applyAlignment="1" applyProtection="1">
      <alignment vertical="center"/>
    </xf>
    <xf numFmtId="0" fontId="50" fillId="3" borderId="0" xfId="16" applyFont="1" applyFill="1" applyAlignment="1" applyProtection="1">
      <alignment horizontal="center" vertical="top"/>
    </xf>
    <xf numFmtId="0" fontId="33" fillId="3" borderId="0" xfId="16" applyFont="1" applyFill="1" applyBorder="1" applyAlignment="1" applyProtection="1">
      <alignment horizontal="left" vertical="center"/>
    </xf>
    <xf numFmtId="0" fontId="10" fillId="3" borderId="20" xfId="16" applyFont="1" applyFill="1" applyBorder="1" applyAlignment="1" applyProtection="1">
      <alignment vertical="center"/>
    </xf>
    <xf numFmtId="0" fontId="10" fillId="3" borderId="15" xfId="16" applyFont="1" applyFill="1" applyBorder="1" applyAlignment="1" applyProtection="1">
      <alignment vertical="center"/>
    </xf>
    <xf numFmtId="0" fontId="10" fillId="3" borderId="11" xfId="16" applyFont="1" applyFill="1" applyBorder="1" applyAlignment="1" applyProtection="1">
      <alignment vertical="center"/>
    </xf>
    <xf numFmtId="0" fontId="20" fillId="3" borderId="0" xfId="16" applyFont="1" applyFill="1" applyBorder="1" applyAlignment="1" applyProtection="1">
      <alignment horizontal="distributed" vertical="center" wrapText="1"/>
    </xf>
    <xf numFmtId="0" fontId="10" fillId="3" borderId="7" xfId="16" applyFont="1" applyFill="1" applyBorder="1" applyAlignment="1" applyProtection="1">
      <alignment vertical="center"/>
    </xf>
    <xf numFmtId="0" fontId="10" fillId="3" borderId="21" xfId="16" applyFont="1" applyFill="1" applyBorder="1" applyAlignment="1" applyProtection="1">
      <alignment vertical="center"/>
    </xf>
    <xf numFmtId="0" fontId="10" fillId="3" borderId="1" xfId="16" applyFont="1" applyFill="1" applyBorder="1" applyAlignment="1" applyProtection="1">
      <alignment vertical="center"/>
    </xf>
    <xf numFmtId="0" fontId="10" fillId="3" borderId="9" xfId="16" applyFont="1" applyFill="1" applyBorder="1" applyAlignment="1" applyProtection="1">
      <alignment vertical="center"/>
    </xf>
    <xf numFmtId="0" fontId="10" fillId="3" borderId="0" xfId="16" applyFont="1" applyFill="1" applyBorder="1" applyAlignment="1" applyProtection="1">
      <alignment horizontal="distributed" vertical="center"/>
    </xf>
    <xf numFmtId="0" fontId="20" fillId="3" borderId="0" xfId="16" applyFont="1" applyFill="1" applyBorder="1" applyAlignment="1" applyProtection="1">
      <alignment vertical="center"/>
    </xf>
    <xf numFmtId="0" fontId="10" fillId="3" borderId="46" xfId="16" applyFont="1" applyFill="1" applyBorder="1" applyAlignment="1" applyProtection="1">
      <alignment vertical="center"/>
    </xf>
    <xf numFmtId="0" fontId="20" fillId="3" borderId="0" xfId="16" applyFont="1" applyFill="1" applyBorder="1" applyAlignment="1" applyProtection="1">
      <alignment horizontal="distributed" vertical="center"/>
    </xf>
    <xf numFmtId="0" fontId="20" fillId="3" borderId="0" xfId="16" applyFont="1" applyFill="1" applyAlignment="1" applyProtection="1">
      <alignment vertical="center"/>
    </xf>
    <xf numFmtId="0" fontId="10" fillId="3" borderId="11" xfId="16" applyFont="1" applyFill="1" applyBorder="1" applyAlignment="1" applyProtection="1">
      <alignment horizontal="distributed" vertical="center"/>
    </xf>
    <xf numFmtId="0" fontId="10" fillId="3" borderId="0" xfId="16" applyFont="1" applyFill="1" applyAlignment="1" applyProtection="1">
      <alignment horizontal="distributed" vertical="center"/>
    </xf>
    <xf numFmtId="0" fontId="20" fillId="3" borderId="46" xfId="16" applyFont="1" applyFill="1" applyBorder="1" applyAlignment="1" applyProtection="1">
      <alignment vertical="center"/>
    </xf>
    <xf numFmtId="0" fontId="20" fillId="3" borderId="8" xfId="16" applyFont="1" applyFill="1" applyBorder="1" applyAlignment="1" applyProtection="1">
      <alignment vertical="center" wrapText="1"/>
    </xf>
    <xf numFmtId="0" fontId="20" fillId="3" borderId="0" xfId="16" applyFont="1" applyFill="1" applyAlignment="1" applyProtection="1">
      <alignment vertical="center" wrapText="1"/>
    </xf>
    <xf numFmtId="0" fontId="10" fillId="3" borderId="9" xfId="16" applyFont="1" applyFill="1" applyBorder="1" applyAlignment="1" applyProtection="1">
      <alignment horizontal="distributed" vertical="center"/>
    </xf>
    <xf numFmtId="0" fontId="20" fillId="3" borderId="21" xfId="16" applyFont="1" applyFill="1" applyBorder="1" applyAlignment="1" applyProtection="1">
      <alignment vertical="center" wrapText="1"/>
    </xf>
    <xf numFmtId="0" fontId="20" fillId="3" borderId="9" xfId="16" applyFont="1" applyFill="1" applyBorder="1" applyAlignment="1" applyProtection="1">
      <alignment vertical="center" wrapText="1"/>
    </xf>
    <xf numFmtId="0" fontId="20" fillId="3" borderId="0" xfId="16" applyFont="1" applyFill="1" applyAlignment="1" applyProtection="1">
      <alignment horizontal="distributed" vertical="center"/>
    </xf>
    <xf numFmtId="0" fontId="10" fillId="3" borderId="30" xfId="16" applyFont="1" applyFill="1" applyBorder="1" applyAlignment="1" applyProtection="1">
      <alignment vertical="center"/>
    </xf>
    <xf numFmtId="0" fontId="20" fillId="3" borderId="0" xfId="16" applyFont="1" applyFill="1" applyAlignment="1" applyProtection="1">
      <alignment horizontal="right" vertical="center"/>
    </xf>
    <xf numFmtId="0" fontId="33" fillId="3" borderId="0" xfId="16" applyFont="1" applyFill="1" applyAlignment="1" applyProtection="1">
      <alignment vertical="center"/>
    </xf>
    <xf numFmtId="0" fontId="10" fillId="3" borderId="8" xfId="16" applyFont="1" applyFill="1" applyBorder="1" applyAlignment="1" applyProtection="1">
      <alignment horizontal="center" vertical="center" wrapText="1"/>
    </xf>
    <xf numFmtId="0" fontId="10" fillId="3" borderId="0" xfId="16" applyFont="1" applyFill="1" applyAlignment="1" applyProtection="1">
      <alignment horizontal="right" vertical="center"/>
    </xf>
    <xf numFmtId="0" fontId="10" fillId="3" borderId="15" xfId="16" applyFont="1" applyFill="1" applyBorder="1" applyAlignment="1" applyProtection="1">
      <alignment horizontal="center" vertical="center"/>
    </xf>
    <xf numFmtId="0" fontId="10" fillId="3" borderId="21" xfId="16" applyFont="1" applyFill="1" applyBorder="1" applyAlignment="1" applyProtection="1">
      <alignment horizontal="center" vertical="center" wrapText="1"/>
    </xf>
    <xf numFmtId="0" fontId="10" fillId="3" borderId="7" xfId="16" applyFont="1" applyFill="1" applyBorder="1" applyAlignment="1" applyProtection="1">
      <alignment horizontal="center" vertical="center"/>
    </xf>
    <xf numFmtId="0" fontId="10" fillId="3" borderId="0" xfId="16" applyFont="1" applyFill="1" applyAlignment="1" applyProtection="1">
      <alignment horizontal="center" vertical="center"/>
    </xf>
    <xf numFmtId="0" fontId="10" fillId="3" borderId="11" xfId="16" applyFont="1" applyFill="1" applyBorder="1" applyAlignment="1" applyProtection="1">
      <alignment horizontal="distributed" vertical="center" wrapText="1"/>
    </xf>
    <xf numFmtId="0" fontId="10" fillId="3" borderId="11" xfId="16" applyFont="1" applyFill="1" applyBorder="1" applyAlignment="1" applyProtection="1">
      <alignment horizontal="center" vertical="center"/>
    </xf>
    <xf numFmtId="0" fontId="10" fillId="3" borderId="0" xfId="16" applyFont="1" applyFill="1" applyAlignment="1" applyProtection="1">
      <alignment horizontal="distributed" vertical="center" wrapText="1"/>
    </xf>
    <xf numFmtId="0" fontId="10" fillId="3" borderId="0" xfId="16" applyFont="1" applyFill="1" applyAlignment="1" applyProtection="1">
      <alignment horizontal="left" vertical="center"/>
    </xf>
    <xf numFmtId="0" fontId="49" fillId="3" borderId="0" xfId="16" applyFont="1" applyFill="1" applyAlignment="1" applyProtection="1">
      <alignment vertical="center"/>
    </xf>
    <xf numFmtId="0" fontId="49" fillId="3" borderId="11" xfId="16" applyFont="1" applyFill="1" applyBorder="1" applyAlignment="1" applyProtection="1">
      <alignment vertical="center"/>
    </xf>
    <xf numFmtId="0" fontId="49" fillId="3" borderId="0" xfId="16" applyFont="1" applyFill="1" applyBorder="1" applyAlignment="1" applyProtection="1">
      <alignment vertical="center"/>
    </xf>
    <xf numFmtId="0" fontId="52" fillId="3" borderId="0" xfId="16" applyFont="1" applyFill="1" applyAlignment="1" applyProtection="1">
      <alignment horizontal="distributed" vertical="center" wrapText="1"/>
    </xf>
    <xf numFmtId="0" fontId="21" fillId="3" borderId="0" xfId="16" applyFont="1" applyFill="1" applyAlignment="1" applyProtection="1">
      <alignment vertical="top"/>
    </xf>
    <xf numFmtId="0" fontId="21" fillId="3" borderId="0" xfId="16" applyFont="1" applyFill="1" applyAlignment="1" applyProtection="1">
      <alignment vertical="top" wrapText="1"/>
    </xf>
    <xf numFmtId="0" fontId="21" fillId="3" borderId="0" xfId="16" applyFont="1" applyFill="1" applyAlignment="1" applyProtection="1">
      <alignment vertical="center"/>
    </xf>
    <xf numFmtId="0" fontId="10" fillId="3" borderId="11" xfId="16" applyFont="1" applyFill="1" applyBorder="1" applyAlignment="1" applyProtection="1">
      <alignment horizontal="center" vertical="center" wrapText="1"/>
    </xf>
    <xf numFmtId="0" fontId="10" fillId="3" borderId="0" xfId="16" applyFont="1" applyFill="1" applyAlignment="1" applyProtection="1">
      <alignment horizontal="center" vertical="center" wrapText="1"/>
    </xf>
    <xf numFmtId="0" fontId="21" fillId="3" borderId="0" xfId="16" applyFont="1" applyFill="1" applyBorder="1" applyAlignment="1" applyProtection="1">
      <alignment vertical="center"/>
    </xf>
    <xf numFmtId="0" fontId="21" fillId="3" borderId="0" xfId="16" applyFont="1" applyFill="1" applyAlignment="1" applyProtection="1">
      <alignment horizontal="center" vertical="center" wrapText="1"/>
    </xf>
    <xf numFmtId="0" fontId="21" fillId="3" borderId="0" xfId="16" applyFont="1" applyFill="1" applyAlignment="1" applyProtection="1">
      <alignment horizontal="left" vertical="center"/>
    </xf>
    <xf numFmtId="0" fontId="21" fillId="3" borderId="0" xfId="16" applyFont="1" applyFill="1" applyBorder="1" applyAlignment="1" applyProtection="1">
      <alignment horizontal="center" vertical="center" wrapText="1"/>
    </xf>
    <xf numFmtId="0" fontId="10" fillId="3" borderId="0" xfId="16" applyFont="1" applyFill="1" applyBorder="1" applyAlignment="1" applyProtection="1">
      <alignment horizontal="center" vertical="center"/>
    </xf>
    <xf numFmtId="190" fontId="10" fillId="3" borderId="0" xfId="16" applyNumberFormat="1" applyFont="1" applyFill="1" applyBorder="1" applyAlignment="1" applyProtection="1">
      <alignment horizontal="right" vertical="center"/>
    </xf>
    <xf numFmtId="0" fontId="49" fillId="3" borderId="0" xfId="16" applyFont="1" applyFill="1" applyBorder="1" applyAlignment="1" applyProtection="1">
      <alignment horizontal="left" vertical="center"/>
    </xf>
    <xf numFmtId="0" fontId="20" fillId="3" borderId="0" xfId="16" applyFont="1" applyFill="1"/>
    <xf numFmtId="0" fontId="8" fillId="3" borderId="0" xfId="11" applyFont="1" applyFill="1" applyAlignment="1">
      <alignment vertical="center"/>
    </xf>
    <xf numFmtId="0" fontId="8" fillId="3" borderId="0" xfId="16" applyFont="1" applyFill="1" applyBorder="1" applyAlignment="1" applyProtection="1">
      <alignment vertical="center"/>
    </xf>
    <xf numFmtId="0" fontId="8" fillId="3" borderId="0" xfId="16" applyFont="1" applyFill="1"/>
    <xf numFmtId="0" fontId="8" fillId="3" borderId="0" xfId="11" applyFont="1" applyFill="1"/>
    <xf numFmtId="0" fontId="8" fillId="3" borderId="0" xfId="16" applyFont="1" applyFill="1" applyBorder="1" applyAlignment="1" applyProtection="1">
      <alignment horizontal="left" vertical="center"/>
    </xf>
    <xf numFmtId="0" fontId="20" fillId="0" borderId="20" xfId="11" applyFont="1" applyFill="1" applyBorder="1" applyAlignment="1">
      <alignment vertical="center"/>
    </xf>
    <xf numFmtId="0" fontId="20" fillId="0" borderId="23" xfId="11" applyFont="1" applyFill="1" applyBorder="1" applyAlignment="1">
      <alignment vertical="center"/>
    </xf>
    <xf numFmtId="0" fontId="10" fillId="3" borderId="98" xfId="16" applyFont="1" applyFill="1" applyBorder="1" applyAlignment="1" applyProtection="1">
      <alignment vertical="center"/>
    </xf>
    <xf numFmtId="0" fontId="54" fillId="11" borderId="0" xfId="0" applyFont="1" applyFill="1" applyBorder="1">
      <alignment vertical="center"/>
    </xf>
    <xf numFmtId="0" fontId="55" fillId="12" borderId="0" xfId="0" applyFont="1" applyFill="1" applyBorder="1">
      <alignment vertical="center"/>
    </xf>
    <xf numFmtId="0" fontId="57" fillId="9" borderId="102" xfId="0" applyFont="1" applyFill="1" applyBorder="1" applyAlignment="1">
      <alignment horizontal="center" vertical="center" wrapText="1" readingOrder="1"/>
    </xf>
    <xf numFmtId="0" fontId="58" fillId="10" borderId="103" xfId="0" applyFont="1" applyFill="1" applyBorder="1" applyAlignment="1">
      <alignment horizontal="center" vertical="center" wrapText="1" readingOrder="1"/>
    </xf>
    <xf numFmtId="14" fontId="58" fillId="10" borderId="103" xfId="0" applyNumberFormat="1" applyFont="1" applyFill="1" applyBorder="1" applyAlignment="1">
      <alignment horizontal="center" vertical="center" wrapText="1" readingOrder="1"/>
    </xf>
    <xf numFmtId="0" fontId="58" fillId="10" borderId="103" xfId="0" applyFont="1" applyFill="1" applyBorder="1" applyAlignment="1">
      <alignment horizontal="left" vertical="center" wrapText="1" readingOrder="1"/>
    </xf>
    <xf numFmtId="0" fontId="56" fillId="4" borderId="0" xfId="0" applyFont="1" applyFill="1">
      <alignment vertical="center"/>
    </xf>
    <xf numFmtId="0" fontId="59" fillId="11" borderId="0" xfId="0" applyFont="1" applyFill="1" applyBorder="1" applyAlignment="1">
      <alignment horizontal="left" vertical="center" indent="1"/>
    </xf>
    <xf numFmtId="0" fontId="0" fillId="6" borderId="104" xfId="0" applyFill="1" applyBorder="1">
      <alignment vertical="center"/>
    </xf>
    <xf numFmtId="0" fontId="0" fillId="0" borderId="104" xfId="0" applyBorder="1">
      <alignment vertical="center"/>
    </xf>
    <xf numFmtId="0" fontId="0" fillId="0" borderId="104" xfId="0" applyBorder="1" applyAlignment="1">
      <alignment horizontal="left" vertical="center"/>
    </xf>
    <xf numFmtId="0" fontId="46" fillId="6" borderId="104" xfId="0" applyFont="1" applyFill="1" applyBorder="1">
      <alignment vertical="center"/>
    </xf>
    <xf numFmtId="191" fontId="46" fillId="6" borderId="104" xfId="0" applyNumberFormat="1" applyFont="1" applyFill="1" applyBorder="1" applyAlignment="1">
      <alignment horizontal="left" vertical="center"/>
    </xf>
    <xf numFmtId="0" fontId="60" fillId="4" borderId="104" xfId="0" applyFont="1" applyFill="1" applyBorder="1">
      <alignment vertical="center"/>
    </xf>
    <xf numFmtId="190" fontId="27" fillId="4" borderId="100" xfId="0" applyNumberFormat="1" applyFont="1" applyFill="1" applyBorder="1" applyAlignment="1">
      <alignment horizontal="center" vertical="center"/>
    </xf>
    <xf numFmtId="49" fontId="27" fillId="4" borderId="100" xfId="0" applyNumberFormat="1" applyFont="1" applyFill="1" applyBorder="1" applyAlignment="1">
      <alignment horizontal="center" vertical="center" wrapText="1"/>
    </xf>
    <xf numFmtId="190" fontId="27" fillId="4" borderId="100" xfId="0" applyNumberFormat="1" applyFont="1" applyFill="1" applyBorder="1" applyAlignment="1">
      <alignment horizontal="center" vertical="center" wrapText="1"/>
    </xf>
    <xf numFmtId="0" fontId="60" fillId="4" borderId="31" xfId="0" applyFont="1" applyFill="1" applyBorder="1">
      <alignment vertical="center"/>
    </xf>
    <xf numFmtId="0" fontId="60" fillId="4" borderId="0" xfId="0" applyFont="1" applyFill="1">
      <alignment vertical="center"/>
    </xf>
    <xf numFmtId="0" fontId="60" fillId="4" borderId="50" xfId="0" applyFont="1" applyFill="1" applyBorder="1">
      <alignment vertical="center"/>
    </xf>
    <xf numFmtId="0" fontId="60" fillId="4" borderId="50" xfId="0" applyFont="1" applyFill="1" applyBorder="1" applyAlignment="1">
      <alignment horizontal="center" vertical="center"/>
    </xf>
    <xf numFmtId="0" fontId="60" fillId="4" borderId="50" xfId="0" applyFont="1" applyFill="1" applyBorder="1" applyAlignment="1">
      <alignment horizontal="center" vertical="center" wrapText="1"/>
    </xf>
    <xf numFmtId="0" fontId="60" fillId="4" borderId="8" xfId="0" applyFont="1" applyFill="1" applyBorder="1" applyAlignment="1">
      <alignment horizontal="center" vertical="center"/>
    </xf>
    <xf numFmtId="0" fontId="53" fillId="12" borderId="0" xfId="17" applyFill="1" applyBorder="1" applyAlignment="1" applyProtection="1">
      <alignment vertical="center"/>
    </xf>
    <xf numFmtId="0" fontId="4" fillId="0" borderId="99" xfId="13" applyFont="1" applyBorder="1" applyAlignment="1">
      <alignment vertical="center"/>
    </xf>
    <xf numFmtId="0" fontId="4" fillId="0" borderId="109" xfId="13" applyFont="1" applyBorder="1"/>
    <xf numFmtId="0" fontId="35" fillId="0" borderId="50" xfId="12" applyFont="1" applyBorder="1" applyAlignment="1">
      <alignment horizontal="center" vertical="center" shrinkToFit="1"/>
    </xf>
    <xf numFmtId="0" fontId="4" fillId="0" borderId="45" xfId="13" applyFont="1" applyBorder="1" applyAlignment="1">
      <alignment horizontal="left" vertical="center"/>
    </xf>
    <xf numFmtId="0" fontId="4" fillId="0" borderId="46" xfId="13" applyFont="1" applyBorder="1" applyAlignment="1">
      <alignment horizontal="left" vertical="center"/>
    </xf>
    <xf numFmtId="0" fontId="4" fillId="0" borderId="95" xfId="13" applyFont="1" applyFill="1" applyBorder="1" applyAlignment="1">
      <alignment horizontal="left" vertical="center"/>
    </xf>
    <xf numFmtId="0" fontId="4" fillId="0" borderId="5" xfId="13" applyFont="1" applyFill="1" applyBorder="1" applyAlignment="1">
      <alignment horizontal="left" vertical="center"/>
    </xf>
    <xf numFmtId="0" fontId="4" fillId="0" borderId="0" xfId="13" applyFont="1" applyAlignment="1">
      <alignment horizontal="left"/>
    </xf>
    <xf numFmtId="0" fontId="9" fillId="0" borderId="29" xfId="13" applyFont="1" applyBorder="1" applyAlignment="1">
      <alignment horizontal="left" vertical="center"/>
    </xf>
    <xf numFmtId="0" fontId="9" fillId="0" borderId="30" xfId="13" applyFont="1" applyBorder="1" applyAlignment="1">
      <alignment horizontal="left" vertical="center"/>
    </xf>
    <xf numFmtId="0" fontId="9" fillId="0" borderId="31" xfId="13" applyFont="1" applyBorder="1" applyAlignment="1">
      <alignment horizontal="left" vertical="center"/>
    </xf>
    <xf numFmtId="0" fontId="4" fillId="0" borderId="18" xfId="13" applyFont="1" applyBorder="1" applyAlignment="1">
      <alignment horizontal="left" vertical="center"/>
    </xf>
    <xf numFmtId="0" fontId="2" fillId="0" borderId="18" xfId="0" applyFont="1" applyBorder="1" applyAlignment="1">
      <alignment horizontal="left" vertical="center"/>
    </xf>
    <xf numFmtId="0" fontId="4" fillId="0" borderId="18" xfId="13" applyFont="1" applyBorder="1" applyAlignment="1">
      <alignment horizontal="left"/>
    </xf>
    <xf numFmtId="0" fontId="4" fillId="0" borderId="0" xfId="13" applyFont="1" applyBorder="1" applyAlignment="1">
      <alignment horizontal="left"/>
    </xf>
    <xf numFmtId="56" fontId="16" fillId="0" borderId="0" xfId="13" quotePrefix="1" applyNumberFormat="1" applyFont="1" applyAlignment="1">
      <alignment horizontal="left"/>
    </xf>
    <xf numFmtId="0" fontId="4" fillId="0" borderId="6" xfId="13" applyFont="1" applyFill="1" applyBorder="1" applyAlignment="1">
      <alignment horizontal="left" vertical="center"/>
    </xf>
    <xf numFmtId="0" fontId="4" fillId="0" borderId="0" xfId="13" applyFont="1" applyFill="1" applyBorder="1" applyAlignment="1">
      <alignment horizontal="left"/>
    </xf>
    <xf numFmtId="0" fontId="4" fillId="0" borderId="0" xfId="13" applyFont="1" applyFill="1" applyBorder="1" applyAlignment="1">
      <alignment horizontal="left" vertical="center"/>
    </xf>
    <xf numFmtId="0" fontId="27" fillId="0" borderId="0" xfId="11" applyFont="1" applyFill="1" applyAlignment="1" applyProtection="1">
      <alignment horizontal="left" vertical="center"/>
    </xf>
    <xf numFmtId="0" fontId="17" fillId="0" borderId="0" xfId="13" applyFont="1" applyFill="1" applyBorder="1" applyAlignment="1">
      <alignment horizontal="left"/>
    </xf>
    <xf numFmtId="0" fontId="17" fillId="0" borderId="0" xfId="13" applyFont="1" applyFill="1" applyBorder="1" applyAlignment="1">
      <alignment horizontal="left" vertical="center"/>
    </xf>
    <xf numFmtId="0" fontId="17" fillId="0" borderId="2" xfId="13" applyFont="1" applyFill="1" applyBorder="1" applyAlignment="1">
      <alignment horizontal="left"/>
    </xf>
    <xf numFmtId="0" fontId="17" fillId="0" borderId="19" xfId="13" applyFont="1" applyFill="1" applyBorder="1" applyAlignment="1">
      <alignment horizontal="left" vertical="center"/>
    </xf>
    <xf numFmtId="0" fontId="4" fillId="0" borderId="19" xfId="13" applyFont="1" applyFill="1" applyBorder="1" applyAlignment="1">
      <alignment horizontal="left" vertical="center"/>
    </xf>
    <xf numFmtId="0" fontId="4" fillId="0" borderId="2" xfId="13" applyFont="1" applyFill="1" applyBorder="1" applyAlignment="1">
      <alignment horizontal="left"/>
    </xf>
    <xf numFmtId="0" fontId="17" fillId="0" borderId="6" xfId="13" applyFont="1" applyFill="1" applyBorder="1" applyAlignment="1">
      <alignment horizontal="left"/>
    </xf>
    <xf numFmtId="0" fontId="17" fillId="0" borderId="13" xfId="13" applyFont="1" applyFill="1" applyBorder="1" applyAlignment="1">
      <alignment horizontal="left" vertical="center"/>
    </xf>
    <xf numFmtId="0" fontId="4" fillId="0" borderId="13" xfId="13" applyFont="1" applyFill="1" applyBorder="1" applyAlignment="1">
      <alignment horizontal="left" vertical="center"/>
    </xf>
    <xf numFmtId="0" fontId="4" fillId="0" borderId="6" xfId="13" applyFont="1" applyFill="1" applyBorder="1" applyAlignment="1">
      <alignment horizontal="left"/>
    </xf>
    <xf numFmtId="0" fontId="4" fillId="0" borderId="18" xfId="13" applyFont="1" applyFill="1" applyBorder="1" applyAlignment="1">
      <alignment horizontal="left" vertical="center"/>
    </xf>
    <xf numFmtId="0" fontId="17" fillId="0" borderId="18" xfId="13" applyFont="1" applyFill="1" applyBorder="1" applyAlignment="1">
      <alignment horizontal="left"/>
    </xf>
    <xf numFmtId="0" fontId="4" fillId="0" borderId="18" xfId="13" applyFont="1" applyFill="1" applyBorder="1" applyAlignment="1">
      <alignment horizontal="left"/>
    </xf>
    <xf numFmtId="0" fontId="17" fillId="0" borderId="16" xfId="13" applyFont="1" applyFill="1" applyBorder="1" applyAlignment="1">
      <alignment horizontal="left"/>
    </xf>
    <xf numFmtId="0" fontId="17" fillId="0" borderId="26" xfId="13" applyFont="1" applyFill="1" applyBorder="1" applyAlignment="1">
      <alignment horizontal="left" vertical="center"/>
    </xf>
    <xf numFmtId="0" fontId="17" fillId="0" borderId="109" xfId="13" applyFont="1" applyFill="1" applyBorder="1" applyAlignment="1">
      <alignment horizontal="left"/>
    </xf>
    <xf numFmtId="0" fontId="4" fillId="0" borderId="109" xfId="13" applyFont="1" applyFill="1" applyBorder="1" applyAlignment="1">
      <alignment horizontal="left" vertical="center"/>
    </xf>
    <xf numFmtId="0" fontId="17" fillId="0" borderId="99" xfId="13" applyFont="1" applyFill="1" applyBorder="1" applyAlignment="1">
      <alignment horizontal="left"/>
    </xf>
    <xf numFmtId="0" fontId="4" fillId="0" borderId="99" xfId="13" applyFont="1" applyFill="1" applyBorder="1" applyAlignment="1">
      <alignment horizontal="left" vertical="center"/>
    </xf>
    <xf numFmtId="0" fontId="4" fillId="0" borderId="13" xfId="13" applyFont="1" applyFill="1" applyBorder="1" applyAlignment="1">
      <alignment horizontal="left"/>
    </xf>
    <xf numFmtId="0" fontId="17" fillId="0" borderId="6" xfId="13" applyFont="1" applyFill="1" applyBorder="1" applyAlignment="1">
      <alignment horizontal="left" vertical="center"/>
    </xf>
    <xf numFmtId="0" fontId="17" fillId="0" borderId="16" xfId="13" applyFont="1" applyFill="1" applyBorder="1" applyAlignment="1">
      <alignment horizontal="left" vertical="center"/>
    </xf>
    <xf numFmtId="0" fontId="17" fillId="0" borderId="13" xfId="13" applyFont="1" applyFill="1" applyBorder="1" applyAlignment="1">
      <alignment horizontal="left"/>
    </xf>
    <xf numFmtId="14" fontId="4" fillId="0" borderId="0" xfId="13" applyNumberFormat="1" applyFont="1" applyAlignment="1">
      <alignment horizontal="center"/>
    </xf>
    <xf numFmtId="0" fontId="35" fillId="0" borderId="50" xfId="12" applyFont="1" applyBorder="1" applyAlignment="1">
      <alignment vertical="center" wrapText="1" shrinkToFit="1"/>
    </xf>
    <xf numFmtId="0" fontId="35" fillId="0" borderId="50" xfId="12" applyFont="1" applyBorder="1" applyAlignment="1">
      <alignment horizontal="center" vertical="center" shrinkToFit="1"/>
    </xf>
    <xf numFmtId="183" fontId="35" fillId="0" borderId="50" xfId="12" quotePrefix="1" applyNumberFormat="1" applyFont="1" applyFill="1" applyBorder="1" applyAlignment="1">
      <alignment horizontal="left" vertical="center" shrinkToFit="1"/>
    </xf>
    <xf numFmtId="0" fontId="36" fillId="0" borderId="50" xfId="12" applyFont="1" applyBorder="1" applyAlignment="1">
      <alignment horizontal="left" vertical="center" wrapText="1"/>
    </xf>
    <xf numFmtId="0" fontId="36" fillId="0" borderId="50" xfId="12" applyFont="1" applyBorder="1" applyAlignment="1">
      <alignment horizontal="left" vertical="center"/>
    </xf>
    <xf numFmtId="0" fontId="37" fillId="0" borderId="50" xfId="12" applyFont="1" applyBorder="1" applyAlignment="1">
      <alignment horizontal="left" vertical="center" wrapText="1"/>
    </xf>
    <xf numFmtId="0" fontId="40" fillId="6" borderId="29" xfId="12" applyNumberFormat="1" applyFont="1" applyFill="1" applyBorder="1" applyAlignment="1">
      <alignment horizontal="center" vertical="center"/>
    </xf>
    <xf numFmtId="187" fontId="40" fillId="6" borderId="29" xfId="12" applyNumberFormat="1" applyFont="1" applyFill="1" applyBorder="1" applyAlignment="1">
      <alignment horizontal="center" vertical="center"/>
    </xf>
    <xf numFmtId="0" fontId="40" fillId="6" borderId="20" xfId="12" applyNumberFormat="1" applyFont="1" applyFill="1" applyBorder="1" applyAlignment="1">
      <alignment horizontal="center" vertical="center" wrapText="1"/>
    </xf>
    <xf numFmtId="0" fontId="40" fillId="6" borderId="21" xfId="12" applyNumberFormat="1" applyFont="1" applyFill="1" applyBorder="1" applyAlignment="1">
      <alignment horizontal="center" vertical="center" wrapText="1"/>
    </xf>
    <xf numFmtId="197" fontId="35" fillId="0" borderId="65" xfId="12" applyNumberFormat="1" applyFont="1" applyFill="1" applyBorder="1" applyAlignment="1">
      <alignment horizontal="center" vertical="center"/>
    </xf>
    <xf numFmtId="197" fontId="35" fillId="0" borderId="63" xfId="12" applyNumberFormat="1" applyFont="1" applyFill="1" applyBorder="1" applyAlignment="1">
      <alignment horizontal="center" vertical="center"/>
    </xf>
    <xf numFmtId="197" fontId="35" fillId="0" borderId="65" xfId="12" applyNumberFormat="1" applyFont="1" applyBorder="1" applyAlignment="1">
      <alignment horizontal="center" vertical="center"/>
    </xf>
    <xf numFmtId="197" fontId="35" fillId="0" borderId="63" xfId="12" applyNumberFormat="1" applyFont="1" applyBorder="1" applyAlignment="1">
      <alignment horizontal="center" vertical="center"/>
    </xf>
    <xf numFmtId="0" fontId="35" fillId="0" borderId="50" xfId="12" applyFont="1" applyBorder="1" applyAlignment="1">
      <alignment horizontal="center" vertical="center"/>
    </xf>
    <xf numFmtId="197" fontId="35" fillId="0" borderId="50" xfId="12" applyNumberFormat="1" applyFont="1" applyBorder="1" applyAlignment="1">
      <alignment horizontal="center" vertical="center" shrinkToFit="1"/>
    </xf>
    <xf numFmtId="0" fontId="35" fillId="0" borderId="50" xfId="12" applyFont="1" applyBorder="1" applyAlignment="1">
      <alignment horizontal="left" vertical="center" wrapText="1"/>
    </xf>
    <xf numFmtId="0" fontId="35" fillId="0" borderId="65" xfId="12" applyFont="1" applyBorder="1" applyAlignment="1">
      <alignment horizontal="center" vertical="center"/>
    </xf>
    <xf numFmtId="0" fontId="35" fillId="0" borderId="63" xfId="12" applyFont="1" applyBorder="1" applyAlignment="1">
      <alignment horizontal="center" vertical="center"/>
    </xf>
    <xf numFmtId="0" fontId="35" fillId="0" borderId="100" xfId="12" applyFont="1" applyBorder="1" applyAlignment="1">
      <alignment horizontal="center" vertical="center"/>
    </xf>
    <xf numFmtId="186" fontId="35" fillId="0" borderId="50" xfId="12" applyNumberFormat="1" applyFont="1" applyFill="1" applyBorder="1" applyAlignment="1">
      <alignment horizontal="right" vertical="center"/>
    </xf>
    <xf numFmtId="0" fontId="39" fillId="6" borderId="50" xfId="12" applyNumberFormat="1" applyFont="1" applyFill="1" applyBorder="1" applyAlignment="1">
      <alignment horizontal="center" vertical="center"/>
    </xf>
    <xf numFmtId="187" fontId="39" fillId="6" borderId="50" xfId="12" applyNumberFormat="1" applyFont="1" applyFill="1" applyBorder="1" applyAlignment="1">
      <alignment horizontal="center" vertical="center"/>
    </xf>
    <xf numFmtId="191" fontId="35" fillId="0" borderId="65" xfId="12" applyNumberFormat="1" applyFont="1" applyBorder="1" applyAlignment="1">
      <alignment horizontal="left" vertical="center"/>
    </xf>
    <xf numFmtId="191" fontId="35" fillId="0" borderId="63" xfId="12" applyNumberFormat="1" applyFont="1" applyBorder="1" applyAlignment="1">
      <alignment horizontal="left" vertical="center"/>
    </xf>
    <xf numFmtId="0" fontId="32" fillId="7" borderId="65" xfId="0" applyNumberFormat="1" applyFont="1" applyFill="1" applyBorder="1" applyAlignment="1">
      <alignment horizontal="center" vertical="center" wrapText="1"/>
    </xf>
    <xf numFmtId="0" fontId="32" fillId="7" borderId="63" xfId="0" applyNumberFormat="1" applyFont="1" applyFill="1" applyBorder="1" applyAlignment="1">
      <alignment horizontal="center" vertical="center" wrapText="1"/>
    </xf>
    <xf numFmtId="185" fontId="35" fillId="0" borderId="50" xfId="1" applyNumberFormat="1" applyFont="1" applyFill="1" applyBorder="1" applyAlignment="1">
      <alignment horizontal="right" vertical="center"/>
    </xf>
    <xf numFmtId="197" fontId="37" fillId="0" borderId="50" xfId="12" applyNumberFormat="1" applyFont="1" applyFill="1" applyBorder="1" applyAlignment="1">
      <alignment horizontal="center" vertical="center" wrapText="1"/>
    </xf>
    <xf numFmtId="0" fontId="35" fillId="0" borderId="50" xfId="12" applyFont="1" applyBorder="1" applyAlignment="1">
      <alignment horizontal="left" vertical="center"/>
    </xf>
    <xf numFmtId="0" fontId="31" fillId="6" borderId="50" xfId="12" applyFont="1" applyFill="1" applyBorder="1" applyAlignment="1">
      <alignment horizontal="center" vertical="center" wrapText="1"/>
    </xf>
    <xf numFmtId="0" fontId="39" fillId="6" borderId="65" xfId="12" applyNumberFormat="1" applyFont="1" applyFill="1" applyBorder="1" applyAlignment="1">
      <alignment horizontal="center" vertical="center" wrapText="1"/>
    </xf>
    <xf numFmtId="0" fontId="39" fillId="6" borderId="63" xfId="12" applyNumberFormat="1" applyFont="1" applyFill="1" applyBorder="1" applyAlignment="1">
      <alignment horizontal="center" vertical="center" wrapText="1"/>
    </xf>
    <xf numFmtId="0" fontId="29" fillId="6" borderId="50" xfId="12" applyFont="1" applyFill="1" applyBorder="1" applyAlignment="1">
      <alignment horizontal="center" vertical="center" shrinkToFit="1"/>
    </xf>
    <xf numFmtId="0" fontId="30" fillId="6" borderId="50" xfId="12" applyFont="1" applyFill="1" applyBorder="1" applyAlignment="1">
      <alignment horizontal="center" vertical="center" wrapText="1"/>
    </xf>
    <xf numFmtId="0" fontId="29" fillId="6" borderId="50" xfId="12" applyFont="1" applyFill="1" applyBorder="1" applyAlignment="1">
      <alignment horizontal="center" vertical="center" wrapText="1"/>
    </xf>
    <xf numFmtId="0" fontId="29" fillId="6" borderId="50" xfId="12" applyFont="1" applyFill="1" applyBorder="1" applyAlignment="1">
      <alignment horizontal="center" vertical="center"/>
    </xf>
    <xf numFmtId="0" fontId="29" fillId="6" borderId="50" xfId="12" applyFont="1" applyFill="1" applyBorder="1" applyAlignment="1">
      <alignment horizontal="center" vertical="center" wrapText="1" shrinkToFit="1"/>
    </xf>
    <xf numFmtId="0" fontId="35" fillId="0" borderId="93" xfId="12" applyFont="1" applyFill="1" applyBorder="1" applyAlignment="1">
      <alignment horizontal="center" vertical="center"/>
    </xf>
    <xf numFmtId="0" fontId="35" fillId="0" borderId="93" xfId="12" applyFont="1" applyBorder="1" applyAlignment="1">
      <alignment horizontal="left" vertical="center" wrapText="1"/>
    </xf>
    <xf numFmtId="0" fontId="35" fillId="0" borderId="93" xfId="12" applyFont="1" applyBorder="1" applyAlignment="1">
      <alignment horizontal="center" vertical="center" shrinkToFit="1"/>
    </xf>
    <xf numFmtId="180" fontId="20" fillId="0" borderId="50" xfId="11" applyNumberFormat="1" applyFont="1" applyFill="1" applyBorder="1" applyAlignment="1">
      <alignment horizontal="center" vertical="center"/>
    </xf>
    <xf numFmtId="180" fontId="20" fillId="0" borderId="57" xfId="11" applyNumberFormat="1" applyFont="1" applyFill="1" applyBorder="1" applyAlignment="1">
      <alignment horizontal="center" vertical="center"/>
    </xf>
    <xf numFmtId="0" fontId="20" fillId="0" borderId="20" xfId="11" applyFont="1" applyFill="1" applyBorder="1" applyAlignment="1">
      <alignment horizontal="center" vertical="center" wrapText="1"/>
    </xf>
    <xf numFmtId="0" fontId="20" fillId="0" borderId="8" xfId="11" applyFont="1" applyFill="1" applyBorder="1" applyAlignment="1">
      <alignment horizontal="center" vertical="center" wrapText="1"/>
    </xf>
    <xf numFmtId="0" fontId="20" fillId="0" borderId="21" xfId="11" applyFont="1" applyFill="1" applyBorder="1" applyAlignment="1">
      <alignment horizontal="center" vertical="center" wrapText="1"/>
    </xf>
    <xf numFmtId="0" fontId="20" fillId="0" borderId="11" xfId="11" applyFont="1" applyFill="1" applyBorder="1" applyAlignment="1">
      <alignment horizontal="right" vertical="center"/>
    </xf>
    <xf numFmtId="0" fontId="20" fillId="0" borderId="15" xfId="11" applyFont="1" applyFill="1" applyBorder="1" applyAlignment="1">
      <alignment horizontal="right" vertical="center"/>
    </xf>
    <xf numFmtId="0" fontId="20" fillId="0" borderId="0" xfId="11" applyFont="1" applyFill="1" applyBorder="1" applyAlignment="1">
      <alignment horizontal="right" vertical="center"/>
    </xf>
    <xf numFmtId="0" fontId="20" fillId="0" borderId="7" xfId="11" applyFont="1" applyFill="1" applyBorder="1" applyAlignment="1">
      <alignment horizontal="right" vertical="center"/>
    </xf>
    <xf numFmtId="0" fontId="20" fillId="0" borderId="9" xfId="11" applyFont="1" applyFill="1" applyBorder="1" applyAlignment="1">
      <alignment horizontal="right" vertical="center"/>
    </xf>
    <xf numFmtId="0" fontId="20" fillId="0" borderId="1" xfId="11" applyFont="1" applyFill="1" applyBorder="1" applyAlignment="1">
      <alignment horizontal="right" vertical="center"/>
    </xf>
    <xf numFmtId="0" fontId="20" fillId="0" borderId="11" xfId="11" applyFont="1" applyFill="1" applyBorder="1" applyAlignment="1">
      <alignment horizontal="center" vertical="center" shrinkToFit="1"/>
    </xf>
    <xf numFmtId="0" fontId="20" fillId="0" borderId="0" xfId="11" applyFont="1" applyFill="1" applyBorder="1" applyAlignment="1">
      <alignment horizontal="center" vertical="center" shrinkToFit="1"/>
    </xf>
    <xf numFmtId="0" fontId="20" fillId="0" borderId="9" xfId="11" applyFont="1" applyFill="1" applyBorder="1" applyAlignment="1">
      <alignment horizontal="center" vertical="center" shrinkToFit="1"/>
    </xf>
    <xf numFmtId="0" fontId="8" fillId="0" borderId="20" xfId="11" applyFont="1" applyFill="1" applyBorder="1" applyAlignment="1">
      <alignment vertical="center" wrapText="1"/>
    </xf>
    <xf numFmtId="0" fontId="8" fillId="0" borderId="11" xfId="11" applyFont="1" applyFill="1" applyBorder="1" applyAlignment="1">
      <alignment vertical="center" wrapText="1"/>
    </xf>
    <xf numFmtId="0" fontId="8" fillId="0" borderId="8" xfId="11" applyFont="1" applyFill="1" applyBorder="1" applyAlignment="1">
      <alignment vertical="center" wrapText="1"/>
    </xf>
    <xf numFmtId="0" fontId="8" fillId="0" borderId="0" xfId="11" applyFont="1" applyFill="1" applyBorder="1" applyAlignment="1">
      <alignment vertical="center" wrapText="1"/>
    </xf>
    <xf numFmtId="0" fontId="8" fillId="0" borderId="21" xfId="11" applyFont="1" applyFill="1" applyBorder="1" applyAlignment="1">
      <alignment vertical="center" wrapText="1"/>
    </xf>
    <xf numFmtId="0" fontId="8" fillId="0" borderId="9" xfId="11" applyFont="1" applyFill="1" applyBorder="1" applyAlignment="1">
      <alignment vertical="center" wrapText="1"/>
    </xf>
    <xf numFmtId="0" fontId="20" fillId="0" borderId="11" xfId="11" applyFont="1" applyFill="1" applyBorder="1" applyAlignment="1">
      <alignment horizontal="center" vertical="center"/>
    </xf>
    <xf numFmtId="0" fontId="20" fillId="0" borderId="0" xfId="11" applyFont="1" applyFill="1" applyBorder="1" applyAlignment="1">
      <alignment horizontal="center" vertical="center"/>
    </xf>
    <xf numFmtId="0" fontId="20" fillId="0" borderId="9" xfId="11" applyFont="1" applyFill="1" applyBorder="1" applyAlignment="1">
      <alignment horizontal="center" vertical="center"/>
    </xf>
    <xf numFmtId="0" fontId="20" fillId="0" borderId="11" xfId="11" quotePrefix="1" applyNumberFormat="1" applyFont="1" applyFill="1" applyBorder="1" applyAlignment="1">
      <alignment horizontal="center" vertical="center"/>
    </xf>
    <xf numFmtId="0" fontId="20" fillId="0" borderId="0" xfId="11" applyNumberFormat="1" applyFont="1" applyFill="1" applyBorder="1" applyAlignment="1">
      <alignment horizontal="center" vertical="center"/>
    </xf>
    <xf numFmtId="0" fontId="20" fillId="0" borderId="9" xfId="11" applyNumberFormat="1" applyFont="1" applyFill="1" applyBorder="1" applyAlignment="1">
      <alignment horizontal="center" vertical="center"/>
    </xf>
    <xf numFmtId="0" fontId="10" fillId="0" borderId="9" xfId="11" applyFont="1" applyFill="1" applyBorder="1" applyAlignment="1">
      <alignment horizontal="center" vertical="center"/>
    </xf>
    <xf numFmtId="0" fontId="20" fillId="0" borderId="32" xfId="11" applyFont="1" applyFill="1" applyBorder="1" applyAlignment="1">
      <alignment horizontal="center" vertical="distributed" wrapText="1"/>
    </xf>
    <xf numFmtId="0" fontId="20" fillId="0" borderId="15" xfId="11" applyFont="1" applyFill="1" applyBorder="1" applyAlignment="1">
      <alignment horizontal="center" vertical="distributed" wrapText="1"/>
    </xf>
    <xf numFmtId="0" fontId="20" fillId="0" borderId="6" xfId="11" applyFont="1" applyFill="1" applyBorder="1" applyAlignment="1">
      <alignment horizontal="center" vertical="distributed" wrapText="1"/>
    </xf>
    <xf numFmtId="0" fontId="20" fillId="0" borderId="7" xfId="11" applyFont="1" applyFill="1" applyBorder="1" applyAlignment="1">
      <alignment horizontal="center" vertical="distributed" wrapText="1"/>
    </xf>
    <xf numFmtId="0" fontId="20" fillId="0" borderId="10" xfId="11" applyFont="1" applyFill="1" applyBorder="1" applyAlignment="1">
      <alignment horizontal="center" vertical="distributed" wrapText="1"/>
    </xf>
    <xf numFmtId="0" fontId="20" fillId="0" borderId="1" xfId="11" applyFont="1" applyFill="1" applyBorder="1" applyAlignment="1">
      <alignment horizontal="center" vertical="distributed" wrapText="1"/>
    </xf>
    <xf numFmtId="180" fontId="10" fillId="0" borderId="4" xfId="11" applyNumberFormat="1" applyFont="1" applyFill="1" applyBorder="1" applyAlignment="1">
      <alignment horizontal="left" vertical="center"/>
    </xf>
    <xf numFmtId="180" fontId="20" fillId="0" borderId="5" xfId="11" applyNumberFormat="1" applyFont="1" applyFill="1" applyBorder="1" applyAlignment="1">
      <alignment horizontal="left" vertical="center"/>
    </xf>
    <xf numFmtId="180" fontId="20" fillId="0" borderId="19" xfId="11" applyNumberFormat="1" applyFont="1" applyFill="1" applyBorder="1" applyAlignment="1">
      <alignment horizontal="left" vertical="center"/>
    </xf>
    <xf numFmtId="180" fontId="20" fillId="0" borderId="8" xfId="11" applyNumberFormat="1" applyFont="1" applyFill="1" applyBorder="1" applyAlignment="1">
      <alignment horizontal="left" vertical="center"/>
    </xf>
    <xf numFmtId="180" fontId="20" fillId="0" borderId="0" xfId="11" applyNumberFormat="1" applyFont="1" applyFill="1" applyBorder="1" applyAlignment="1">
      <alignment horizontal="left" vertical="center"/>
    </xf>
    <xf numFmtId="180" fontId="20" fillId="0" borderId="13" xfId="11" applyNumberFormat="1" applyFont="1" applyFill="1" applyBorder="1" applyAlignment="1">
      <alignment horizontal="left" vertical="center"/>
    </xf>
    <xf numFmtId="180" fontId="20" fillId="0" borderId="21" xfId="11" applyNumberFormat="1" applyFont="1" applyFill="1" applyBorder="1" applyAlignment="1">
      <alignment horizontal="left" vertical="center"/>
    </xf>
    <xf numFmtId="180" fontId="20" fillId="0" borderId="9" xfId="11" applyNumberFormat="1" applyFont="1" applyFill="1" applyBorder="1" applyAlignment="1">
      <alignment horizontal="left" vertical="center"/>
    </xf>
    <xf numFmtId="180" fontId="20" fillId="0" borderId="14" xfId="11" applyNumberFormat="1" applyFont="1" applyFill="1" applyBorder="1" applyAlignment="1">
      <alignment horizontal="left" vertical="center"/>
    </xf>
    <xf numFmtId="180" fontId="10" fillId="0" borderId="9" xfId="11" applyNumberFormat="1" applyFont="1" applyFill="1" applyBorder="1" applyAlignment="1">
      <alignment horizontal="left"/>
    </xf>
    <xf numFmtId="0" fontId="20" fillId="0" borderId="61" xfId="11" applyFont="1" applyFill="1" applyBorder="1" applyAlignment="1">
      <alignment horizontal="center" vertical="center" wrapText="1"/>
    </xf>
    <xf numFmtId="0" fontId="20" fillId="0" borderId="38" xfId="11" applyFont="1" applyFill="1" applyBorder="1" applyAlignment="1">
      <alignment horizontal="center" vertical="center"/>
    </xf>
    <xf numFmtId="0" fontId="20" fillId="0" borderId="63" xfId="11" applyFont="1" applyFill="1" applyBorder="1" applyAlignment="1">
      <alignment horizontal="center" vertical="center"/>
    </xf>
    <xf numFmtId="0" fontId="10" fillId="0" borderId="0" xfId="11" applyFont="1" applyFill="1" applyAlignment="1">
      <alignment horizontal="center" vertical="center"/>
    </xf>
    <xf numFmtId="0" fontId="10" fillId="0" borderId="0" xfId="11" applyFont="1" applyAlignment="1">
      <alignment horizontal="center" vertical="center"/>
    </xf>
    <xf numFmtId="0" fontId="10" fillId="0" borderId="20" xfId="11" applyNumberFormat="1" applyFont="1" applyFill="1" applyBorder="1" applyAlignment="1">
      <alignment horizontal="left" vertical="center"/>
    </xf>
    <xf numFmtId="0" fontId="10" fillId="0" borderId="11" xfId="11" applyNumberFormat="1" applyFont="1" applyFill="1" applyBorder="1" applyAlignment="1">
      <alignment horizontal="left" vertical="center"/>
    </xf>
    <xf numFmtId="0" fontId="10" fillId="0" borderId="12" xfId="11" applyNumberFormat="1" applyFont="1" applyFill="1" applyBorder="1" applyAlignment="1">
      <alignment horizontal="left" vertical="center"/>
    </xf>
    <xf numFmtId="0" fontId="10" fillId="0" borderId="8" xfId="11" applyNumberFormat="1" applyFont="1" applyFill="1" applyBorder="1" applyAlignment="1">
      <alignment horizontal="left" vertical="center"/>
    </xf>
    <xf numFmtId="0" fontId="10" fillId="0" borderId="0" xfId="11" applyNumberFormat="1" applyFont="1" applyFill="1" applyBorder="1" applyAlignment="1">
      <alignment horizontal="left" vertical="center"/>
    </xf>
    <xf numFmtId="0" fontId="10" fillId="0" borderId="13" xfId="11" applyNumberFormat="1" applyFont="1" applyFill="1" applyBorder="1" applyAlignment="1">
      <alignment horizontal="left" vertical="center"/>
    </xf>
    <xf numFmtId="180" fontId="20" fillId="0" borderId="20" xfId="11" applyNumberFormat="1" applyFont="1" applyFill="1" applyBorder="1" applyAlignment="1">
      <alignment horizontal="center" vertical="center" wrapText="1"/>
    </xf>
    <xf numFmtId="180" fontId="20" fillId="0" borderId="11" xfId="11" applyNumberFormat="1" applyFont="1" applyFill="1" applyBorder="1" applyAlignment="1">
      <alignment horizontal="center" vertical="center" wrapText="1"/>
    </xf>
    <xf numFmtId="180" fontId="20" fillId="0" borderId="8" xfId="11" applyNumberFormat="1" applyFont="1" applyFill="1" applyBorder="1" applyAlignment="1">
      <alignment horizontal="center" vertical="center" wrapText="1"/>
    </xf>
    <xf numFmtId="180" fontId="20" fillId="0" borderId="0" xfId="11" applyNumberFormat="1" applyFont="1" applyFill="1" applyBorder="1" applyAlignment="1">
      <alignment horizontal="center" vertical="center" wrapText="1"/>
    </xf>
    <xf numFmtId="180" fontId="20" fillId="0" borderId="21" xfId="11" applyNumberFormat="1" applyFont="1" applyFill="1" applyBorder="1" applyAlignment="1">
      <alignment horizontal="center" vertical="center" wrapText="1"/>
    </xf>
    <xf numFmtId="180" fontId="20" fillId="0" borderId="9" xfId="11" applyNumberFormat="1" applyFont="1" applyFill="1" applyBorder="1" applyAlignment="1">
      <alignment horizontal="center" vertical="center" wrapText="1"/>
    </xf>
    <xf numFmtId="0" fontId="20" fillId="0" borderId="18" xfId="11" applyFont="1" applyFill="1" applyBorder="1" applyAlignment="1">
      <alignment horizontal="center" vertical="center" shrinkToFit="1"/>
    </xf>
    <xf numFmtId="0" fontId="20" fillId="0" borderId="11" xfId="11" applyFont="1" applyFill="1" applyBorder="1" applyAlignment="1">
      <alignment vertical="center"/>
    </xf>
    <xf numFmtId="0" fontId="20" fillId="0" borderId="0" xfId="11" applyFont="1" applyFill="1" applyBorder="1" applyAlignment="1">
      <alignment vertical="center"/>
    </xf>
    <xf numFmtId="0" fontId="20" fillId="0" borderId="18" xfId="11" applyFont="1" applyFill="1" applyBorder="1" applyAlignment="1">
      <alignment vertical="center"/>
    </xf>
    <xf numFmtId="180" fontId="20" fillId="0" borderId="20" xfId="11" applyNumberFormat="1" applyFont="1" applyFill="1" applyBorder="1" applyAlignment="1">
      <alignment horizontal="center" vertical="center"/>
    </xf>
    <xf numFmtId="180" fontId="20" fillId="0" borderId="11" xfId="11" applyNumberFormat="1" applyFont="1" applyFill="1" applyBorder="1" applyAlignment="1">
      <alignment horizontal="center" vertical="center"/>
    </xf>
    <xf numFmtId="180" fontId="20" fillId="0" borderId="15" xfId="11" applyNumberFormat="1" applyFont="1" applyFill="1" applyBorder="1" applyAlignment="1">
      <alignment horizontal="center" vertical="center"/>
    </xf>
    <xf numFmtId="180" fontId="20" fillId="0" borderId="23" xfId="11" applyNumberFormat="1" applyFont="1" applyFill="1" applyBorder="1" applyAlignment="1">
      <alignment horizontal="center" vertical="center"/>
    </xf>
    <xf numFmtId="180" fontId="20" fillId="0" borderId="18" xfId="11" applyNumberFormat="1" applyFont="1" applyFill="1" applyBorder="1" applyAlignment="1">
      <alignment horizontal="center" vertical="center"/>
    </xf>
    <xf numFmtId="180" fontId="20" fillId="0" borderId="17" xfId="11" applyNumberFormat="1" applyFont="1" applyFill="1" applyBorder="1" applyAlignment="1">
      <alignment horizontal="center" vertical="center"/>
    </xf>
    <xf numFmtId="179" fontId="20" fillId="0" borderId="18" xfId="11" applyNumberFormat="1" applyFont="1" applyFill="1" applyBorder="1" applyAlignment="1">
      <alignment horizontal="left" vertical="center"/>
    </xf>
    <xf numFmtId="179" fontId="20" fillId="0" borderId="17" xfId="11" applyNumberFormat="1" applyFont="1" applyFill="1" applyBorder="1" applyAlignment="1">
      <alignment horizontal="left" vertical="center"/>
    </xf>
    <xf numFmtId="0" fontId="20" fillId="0" borderId="18" xfId="11" applyFont="1" applyFill="1" applyBorder="1" applyAlignment="1">
      <alignment horizontal="right" vertical="center"/>
    </xf>
    <xf numFmtId="0" fontId="20" fillId="0" borderId="17" xfId="11" applyFont="1" applyFill="1" applyBorder="1" applyAlignment="1">
      <alignment horizontal="right" vertical="center"/>
    </xf>
    <xf numFmtId="0" fontId="20" fillId="0" borderId="23" xfId="11" applyFont="1" applyFill="1" applyBorder="1" applyAlignment="1">
      <alignment horizontal="center" vertical="center" wrapText="1"/>
    </xf>
    <xf numFmtId="0" fontId="20" fillId="0" borderId="35" xfId="11" applyFont="1" applyFill="1" applyBorder="1" applyAlignment="1">
      <alignment horizontal="center"/>
    </xf>
    <xf numFmtId="0" fontId="20" fillId="0" borderId="37" xfId="11" applyFont="1" applyFill="1" applyBorder="1" applyAlignment="1">
      <alignment horizontal="center"/>
    </xf>
    <xf numFmtId="0" fontId="20" fillId="0" borderId="65"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8" xfId="11" applyFont="1" applyFill="1" applyBorder="1" applyAlignment="1">
      <alignment horizontal="center" vertical="center"/>
    </xf>
    <xf numFmtId="0" fontId="20" fillId="0" borderId="7" xfId="11" applyFont="1" applyFill="1" applyBorder="1" applyAlignment="1">
      <alignment horizontal="center" vertical="center"/>
    </xf>
    <xf numFmtId="180" fontId="20" fillId="0" borderId="8" xfId="11" applyNumberFormat="1" applyFont="1" applyFill="1" applyBorder="1" applyAlignment="1">
      <alignment horizontal="left" vertical="top" wrapText="1"/>
    </xf>
    <xf numFmtId="0" fontId="20" fillId="0" borderId="0" xfId="0" applyFont="1" applyFill="1">
      <alignment vertical="center"/>
    </xf>
    <xf numFmtId="0" fontId="20" fillId="0" borderId="13" xfId="0" applyFont="1" applyFill="1" applyBorder="1">
      <alignment vertical="center"/>
    </xf>
    <xf numFmtId="0" fontId="20" fillId="0" borderId="21" xfId="0" applyFont="1" applyFill="1" applyBorder="1">
      <alignment vertical="center"/>
    </xf>
    <xf numFmtId="0" fontId="20" fillId="0" borderId="9" xfId="0" applyFont="1" applyFill="1" applyBorder="1">
      <alignment vertical="center"/>
    </xf>
    <xf numFmtId="0" fontId="20" fillId="0" borderId="14" xfId="0" applyFont="1" applyFill="1" applyBorder="1">
      <alignment vertical="center"/>
    </xf>
    <xf numFmtId="179" fontId="20" fillId="0" borderId="20" xfId="11" applyNumberFormat="1" applyFont="1" applyFill="1" applyBorder="1" applyAlignment="1">
      <alignment horizontal="center" vertical="center"/>
    </xf>
    <xf numFmtId="179" fontId="20" fillId="0" borderId="11" xfId="11" applyNumberFormat="1" applyFont="1" applyFill="1" applyBorder="1" applyAlignment="1">
      <alignment horizontal="center" vertical="center"/>
    </xf>
    <xf numFmtId="179" fontId="20" fillId="0" borderId="12" xfId="11" applyNumberFormat="1" applyFont="1" applyFill="1" applyBorder="1" applyAlignment="1">
      <alignment horizontal="center" vertical="center"/>
    </xf>
    <xf numFmtId="179" fontId="20" fillId="0" borderId="8" xfId="11" applyNumberFormat="1" applyFont="1" applyFill="1" applyBorder="1" applyAlignment="1">
      <alignment horizontal="center" vertical="center"/>
    </xf>
    <xf numFmtId="179" fontId="20" fillId="0" borderId="0" xfId="11" applyNumberFormat="1" applyFont="1" applyFill="1" applyBorder="1" applyAlignment="1">
      <alignment horizontal="center" vertical="center"/>
    </xf>
    <xf numFmtId="179" fontId="20" fillId="0" borderId="13" xfId="11" applyNumberFormat="1" applyFont="1" applyFill="1" applyBorder="1" applyAlignment="1">
      <alignment horizontal="center" vertical="center"/>
    </xf>
    <xf numFmtId="179" fontId="20" fillId="0" borderId="21" xfId="11" applyNumberFormat="1" applyFont="1" applyFill="1" applyBorder="1" applyAlignment="1">
      <alignment horizontal="center" vertical="center"/>
    </xf>
    <xf numFmtId="179" fontId="20" fillId="0" borderId="9" xfId="11" applyNumberFormat="1" applyFont="1" applyFill="1" applyBorder="1" applyAlignment="1">
      <alignment horizontal="center" vertical="center"/>
    </xf>
    <xf numFmtId="179" fontId="20" fillId="0" borderId="14" xfId="11" applyNumberFormat="1" applyFont="1" applyFill="1" applyBorder="1" applyAlignment="1">
      <alignment horizontal="center" vertical="center"/>
    </xf>
    <xf numFmtId="180" fontId="20" fillId="0" borderId="20" xfId="11" applyNumberFormat="1" applyFont="1" applyFill="1" applyBorder="1" applyAlignment="1">
      <alignment horizontal="left" vertical="center"/>
    </xf>
    <xf numFmtId="180" fontId="20" fillId="0" borderId="11" xfId="11" applyNumberFormat="1" applyFont="1" applyFill="1" applyBorder="1" applyAlignment="1">
      <alignment horizontal="left" vertical="center"/>
    </xf>
    <xf numFmtId="180" fontId="20" fillId="0" borderId="12" xfId="11" applyNumberFormat="1" applyFont="1" applyFill="1" applyBorder="1" applyAlignment="1">
      <alignment horizontal="left" vertical="center"/>
    </xf>
    <xf numFmtId="0" fontId="20" fillId="0" borderId="34" xfId="11" applyFont="1" applyFill="1" applyBorder="1" applyAlignment="1">
      <alignment horizontal="center" vertical="center"/>
    </xf>
    <xf numFmtId="0" fontId="20" fillId="0" borderId="35" xfId="11" applyFont="1" applyFill="1" applyBorder="1" applyAlignment="1">
      <alignment horizontal="center" vertical="center"/>
    </xf>
    <xf numFmtId="0" fontId="20" fillId="0" borderId="37" xfId="11" applyFont="1" applyFill="1" applyBorder="1" applyAlignment="1">
      <alignment horizontal="center" vertical="center"/>
    </xf>
    <xf numFmtId="0" fontId="8" fillId="0" borderId="23" xfId="11" applyFont="1" applyFill="1" applyBorder="1" applyAlignment="1">
      <alignment vertical="center" wrapText="1"/>
    </xf>
    <xf numFmtId="0" fontId="8" fillId="0" borderId="18" xfId="11" applyFont="1" applyFill="1" applyBorder="1" applyAlignment="1">
      <alignment vertical="center" wrapText="1"/>
    </xf>
    <xf numFmtId="180" fontId="20" fillId="0" borderId="4" xfId="11" applyNumberFormat="1" applyFont="1" applyFill="1" applyBorder="1" applyAlignment="1">
      <alignment horizontal="left" indent="1"/>
    </xf>
    <xf numFmtId="180" fontId="20" fillId="0" borderId="5" xfId="11" applyNumberFormat="1" applyFont="1" applyFill="1" applyBorder="1" applyAlignment="1">
      <alignment horizontal="left" indent="1"/>
    </xf>
    <xf numFmtId="180" fontId="20" fillId="0" borderId="19" xfId="11" applyNumberFormat="1" applyFont="1" applyFill="1" applyBorder="1" applyAlignment="1">
      <alignment horizontal="left" indent="1"/>
    </xf>
    <xf numFmtId="181" fontId="10" fillId="0" borderId="20" xfId="11" applyNumberFormat="1" applyFont="1" applyFill="1" applyBorder="1" applyAlignment="1">
      <alignment horizontal="center" vertical="center"/>
    </xf>
    <xf numFmtId="181" fontId="10" fillId="0" borderId="11" xfId="11" applyNumberFormat="1" applyFont="1" applyFill="1" applyBorder="1" applyAlignment="1">
      <alignment horizontal="center" vertical="center"/>
    </xf>
    <xf numFmtId="181" fontId="10" fillId="0" borderId="12" xfId="11" applyNumberFormat="1" applyFont="1" applyFill="1" applyBorder="1" applyAlignment="1">
      <alignment horizontal="center" vertical="center"/>
    </xf>
    <xf numFmtId="181" fontId="10" fillId="0" borderId="8" xfId="11" applyNumberFormat="1" applyFont="1" applyFill="1" applyBorder="1" applyAlignment="1">
      <alignment horizontal="center" vertical="center"/>
    </xf>
    <xf numFmtId="181" fontId="10" fillId="0" borderId="0" xfId="11" applyNumberFormat="1" applyFont="1" applyFill="1" applyBorder="1" applyAlignment="1">
      <alignment horizontal="center" vertical="center"/>
    </xf>
    <xf numFmtId="181" fontId="10" fillId="0" borderId="13" xfId="11" applyNumberFormat="1" applyFont="1" applyFill="1" applyBorder="1" applyAlignment="1">
      <alignment horizontal="center" vertical="center"/>
    </xf>
    <xf numFmtId="181" fontId="10" fillId="0" borderId="23" xfId="11" applyNumberFormat="1" applyFont="1" applyFill="1" applyBorder="1" applyAlignment="1">
      <alignment horizontal="center" vertical="center"/>
    </xf>
    <xf numFmtId="181" fontId="10" fillId="0" borderId="18" xfId="11" applyNumberFormat="1" applyFont="1" applyFill="1" applyBorder="1" applyAlignment="1">
      <alignment horizontal="center" vertical="center"/>
    </xf>
    <xf numFmtId="181" fontId="10" fillId="0" borderId="26" xfId="11" applyNumberFormat="1" applyFont="1" applyFill="1" applyBorder="1" applyAlignment="1">
      <alignment horizontal="center" vertical="center"/>
    </xf>
    <xf numFmtId="180" fontId="10" fillId="0" borderId="20" xfId="11" applyNumberFormat="1" applyFont="1" applyFill="1" applyBorder="1" applyAlignment="1">
      <alignment horizontal="left" vertical="center" wrapText="1"/>
    </xf>
    <xf numFmtId="180" fontId="10" fillId="0" borderId="11" xfId="11" applyNumberFormat="1" applyFont="1" applyFill="1" applyBorder="1" applyAlignment="1">
      <alignment horizontal="left" vertical="center" wrapText="1"/>
    </xf>
    <xf numFmtId="180" fontId="10" fillId="0" borderId="8" xfId="11" applyNumberFormat="1" applyFont="1" applyFill="1" applyBorder="1" applyAlignment="1">
      <alignment horizontal="left" vertical="center" wrapText="1"/>
    </xf>
    <xf numFmtId="180" fontId="10" fillId="0" borderId="0" xfId="11" applyNumberFormat="1" applyFont="1" applyFill="1" applyBorder="1" applyAlignment="1">
      <alignment horizontal="left" vertical="center" wrapText="1"/>
    </xf>
    <xf numFmtId="180" fontId="10" fillId="0" borderId="23" xfId="11" applyNumberFormat="1" applyFont="1" applyFill="1" applyBorder="1" applyAlignment="1">
      <alignment horizontal="left" vertical="center" wrapText="1"/>
    </xf>
    <xf numFmtId="180" fontId="10" fillId="0" borderId="18" xfId="11" applyNumberFormat="1" applyFont="1" applyFill="1" applyBorder="1" applyAlignment="1">
      <alignment horizontal="left" vertical="center" wrapText="1"/>
    </xf>
    <xf numFmtId="179" fontId="20" fillId="0" borderId="23" xfId="11" applyNumberFormat="1" applyFont="1" applyFill="1" applyBorder="1" applyAlignment="1">
      <alignment horizontal="center" vertical="center"/>
    </xf>
    <xf numFmtId="179" fontId="20" fillId="0" borderId="18" xfId="11" applyNumberFormat="1" applyFont="1" applyFill="1" applyBorder="1" applyAlignment="1">
      <alignment horizontal="center" vertical="center"/>
    </xf>
    <xf numFmtId="179" fontId="20" fillId="0" borderId="26" xfId="11" applyNumberFormat="1" applyFont="1" applyFill="1" applyBorder="1" applyAlignment="1">
      <alignment horizontal="center" vertical="center"/>
    </xf>
    <xf numFmtId="0" fontId="10" fillId="0" borderId="35" xfId="11" applyFont="1" applyFill="1" applyBorder="1" applyAlignment="1">
      <alignment horizontal="center" vertical="center"/>
    </xf>
    <xf numFmtId="0" fontId="10" fillId="0" borderId="36" xfId="11" applyFont="1" applyFill="1" applyBorder="1" applyAlignment="1">
      <alignment horizontal="center" vertical="center"/>
    </xf>
    <xf numFmtId="180" fontId="20" fillId="0" borderId="21" xfId="11" applyNumberFormat="1" applyFont="1" applyFill="1" applyBorder="1" applyAlignment="1">
      <alignment horizontal="left" indent="1"/>
    </xf>
    <xf numFmtId="180" fontId="20" fillId="0" borderId="9" xfId="11" applyNumberFormat="1" applyFont="1" applyFill="1" applyBorder="1" applyAlignment="1">
      <alignment horizontal="left" indent="1"/>
    </xf>
    <xf numFmtId="180" fontId="20" fillId="0" borderId="14" xfId="11" applyNumberFormat="1" applyFont="1" applyFill="1" applyBorder="1" applyAlignment="1">
      <alignment horizontal="left" indent="1"/>
    </xf>
    <xf numFmtId="0" fontId="20" fillId="0" borderId="11" xfId="11" applyFont="1" applyFill="1" applyBorder="1" applyAlignment="1">
      <alignment horizontal="right" vertical="center" shrinkToFit="1"/>
    </xf>
    <xf numFmtId="0" fontId="20" fillId="0" borderId="0" xfId="11" applyFont="1" applyFill="1" applyBorder="1" applyAlignment="1">
      <alignment horizontal="right" vertical="center" shrinkToFit="1"/>
    </xf>
    <xf numFmtId="0" fontId="20" fillId="0" borderId="9" xfId="11" applyFont="1" applyFill="1" applyBorder="1" applyAlignment="1">
      <alignment horizontal="right" vertical="center" shrinkToFit="1"/>
    </xf>
    <xf numFmtId="179" fontId="20" fillId="0" borderId="11" xfId="11" applyNumberFormat="1" applyFont="1" applyFill="1" applyBorder="1" applyAlignment="1">
      <alignment horizontal="left" vertical="center"/>
    </xf>
    <xf numFmtId="179" fontId="20" fillId="0" borderId="15" xfId="11" applyNumberFormat="1" applyFont="1" applyFill="1" applyBorder="1" applyAlignment="1">
      <alignment horizontal="left" vertical="center"/>
    </xf>
    <xf numFmtId="0" fontId="20" fillId="0" borderId="11" xfId="11" applyNumberFormat="1" applyFont="1" applyFill="1" applyBorder="1" applyAlignment="1">
      <alignment horizontal="center" vertical="center"/>
    </xf>
    <xf numFmtId="0" fontId="20" fillId="0" borderId="18" xfId="11" applyNumberFormat="1" applyFont="1" applyFill="1" applyBorder="1" applyAlignment="1">
      <alignment horizontal="center" vertical="center"/>
    </xf>
    <xf numFmtId="0" fontId="20" fillId="0" borderId="15" xfId="11" applyFont="1" applyFill="1" applyBorder="1" applyAlignment="1">
      <alignment horizontal="center" vertical="center"/>
    </xf>
    <xf numFmtId="0" fontId="20" fillId="0" borderId="1" xfId="11" applyFont="1" applyFill="1" applyBorder="1" applyAlignment="1">
      <alignment horizontal="center" vertical="center"/>
    </xf>
    <xf numFmtId="0" fontId="20" fillId="0" borderId="20" xfId="11" applyFont="1" applyFill="1" applyBorder="1" applyAlignment="1">
      <alignment horizontal="center" vertical="center"/>
    </xf>
    <xf numFmtId="0" fontId="20" fillId="0" borderId="23" xfId="11" applyFont="1" applyFill="1" applyBorder="1" applyAlignment="1">
      <alignment horizontal="center" vertical="center"/>
    </xf>
    <xf numFmtId="0" fontId="20" fillId="0" borderId="18" xfId="11" applyFont="1" applyFill="1" applyBorder="1" applyAlignment="1">
      <alignment horizontal="center" vertical="center"/>
    </xf>
    <xf numFmtId="0" fontId="20" fillId="0" borderId="17" xfId="11" applyFont="1" applyFill="1" applyBorder="1" applyAlignment="1">
      <alignment horizontal="center" vertical="center"/>
    </xf>
    <xf numFmtId="181" fontId="20" fillId="0" borderId="0" xfId="11" applyNumberFormat="1" applyFont="1" applyFill="1" applyBorder="1" applyAlignment="1">
      <alignment horizontal="center" vertical="center"/>
    </xf>
    <xf numFmtId="181" fontId="20" fillId="0" borderId="7" xfId="11" applyNumberFormat="1" applyFont="1" applyFill="1" applyBorder="1" applyAlignment="1">
      <alignment horizontal="center" vertical="center"/>
    </xf>
    <xf numFmtId="181" fontId="20" fillId="0" borderId="18" xfId="11" applyNumberFormat="1" applyFont="1" applyFill="1" applyBorder="1" applyAlignment="1">
      <alignment horizontal="center" vertical="center"/>
    </xf>
    <xf numFmtId="181" fontId="20" fillId="0" borderId="17" xfId="11" applyNumberFormat="1" applyFont="1" applyFill="1" applyBorder="1" applyAlignment="1">
      <alignment horizontal="center" vertical="center"/>
    </xf>
    <xf numFmtId="0" fontId="8" fillId="0" borderId="8" xfId="11" applyNumberFormat="1" applyFont="1" applyFill="1" applyBorder="1" applyAlignment="1">
      <alignment horizontal="left" wrapText="1" shrinkToFit="1"/>
    </xf>
    <xf numFmtId="0" fontId="8" fillId="0" borderId="0" xfId="11" applyNumberFormat="1" applyFont="1" applyFill="1" applyBorder="1" applyAlignment="1">
      <alignment horizontal="left" wrapText="1" shrinkToFit="1"/>
    </xf>
    <xf numFmtId="0" fontId="8" fillId="0" borderId="13" xfId="11" applyNumberFormat="1" applyFont="1" applyFill="1" applyBorder="1" applyAlignment="1">
      <alignment horizontal="left" wrapText="1" shrinkToFit="1"/>
    </xf>
    <xf numFmtId="0" fontId="8" fillId="0" borderId="21" xfId="11" applyNumberFormat="1" applyFont="1" applyFill="1" applyBorder="1" applyAlignment="1">
      <alignment horizontal="left" wrapText="1" shrinkToFit="1"/>
    </xf>
    <xf numFmtId="0" fontId="8" fillId="0" borderId="9" xfId="11" applyNumberFormat="1" applyFont="1" applyFill="1" applyBorder="1" applyAlignment="1">
      <alignment horizontal="left" wrapText="1" shrinkToFit="1"/>
    </xf>
    <xf numFmtId="0" fontId="8" fillId="0" borderId="14" xfId="11" applyNumberFormat="1" applyFont="1" applyFill="1" applyBorder="1" applyAlignment="1">
      <alignment horizontal="left" wrapText="1" shrinkToFit="1"/>
    </xf>
    <xf numFmtId="0" fontId="20" fillId="0" borderId="15" xfId="11" applyFont="1" applyFill="1" applyBorder="1" applyAlignment="1">
      <alignment vertical="center"/>
    </xf>
    <xf numFmtId="0" fontId="20" fillId="0" borderId="7" xfId="11" applyFont="1" applyFill="1" applyBorder="1" applyAlignment="1">
      <alignment vertical="center"/>
    </xf>
    <xf numFmtId="0" fontId="20" fillId="0" borderId="17" xfId="11" applyFont="1" applyFill="1" applyBorder="1" applyAlignment="1">
      <alignment vertical="center"/>
    </xf>
    <xf numFmtId="180" fontId="10" fillId="0" borderId="11" xfId="11" applyNumberFormat="1" applyFont="1" applyFill="1" applyBorder="1" applyAlignment="1">
      <alignment horizontal="right" vertical="center" shrinkToFit="1"/>
    </xf>
    <xf numFmtId="180" fontId="10" fillId="0" borderId="0" xfId="11" applyNumberFormat="1" applyFont="1" applyFill="1" applyBorder="1" applyAlignment="1">
      <alignment horizontal="right" vertical="center" shrinkToFit="1"/>
    </xf>
    <xf numFmtId="180" fontId="10" fillId="0" borderId="18" xfId="11" applyNumberFormat="1" applyFont="1" applyFill="1" applyBorder="1" applyAlignment="1">
      <alignment horizontal="right" vertical="center" shrinkToFit="1"/>
    </xf>
    <xf numFmtId="181" fontId="20" fillId="0" borderId="11" xfId="11" applyNumberFormat="1" applyFont="1" applyFill="1" applyBorder="1" applyAlignment="1">
      <alignment horizontal="center" vertical="center"/>
    </xf>
    <xf numFmtId="181" fontId="20" fillId="0" borderId="15" xfId="11" applyNumberFormat="1" applyFont="1" applyFill="1" applyBorder="1" applyAlignment="1">
      <alignment horizontal="center" vertical="center"/>
    </xf>
    <xf numFmtId="0" fontId="20" fillId="0" borderId="32" xfId="11" applyFont="1" applyFill="1" applyBorder="1" applyAlignment="1">
      <alignment horizontal="center" vertical="center"/>
    </xf>
    <xf numFmtId="0" fontId="20" fillId="0" borderId="6" xfId="11" applyFont="1" applyFill="1" applyBorder="1" applyAlignment="1">
      <alignment horizontal="center" vertical="center"/>
    </xf>
    <xf numFmtId="0" fontId="20" fillId="0" borderId="16" xfId="11" applyFont="1" applyFill="1" applyBorder="1" applyAlignment="1">
      <alignment horizontal="center" vertical="center"/>
    </xf>
    <xf numFmtId="181" fontId="20" fillId="0" borderId="12" xfId="11" applyNumberFormat="1" applyFont="1" applyFill="1" applyBorder="1" applyAlignment="1">
      <alignment horizontal="center" vertical="center"/>
    </xf>
    <xf numFmtId="181" fontId="20" fillId="0" borderId="8" xfId="11" applyNumberFormat="1" applyFont="1" applyFill="1" applyBorder="1" applyAlignment="1">
      <alignment horizontal="center" vertical="center"/>
    </xf>
    <xf numFmtId="181" fontId="20" fillId="0" borderId="13" xfId="11" applyNumberFormat="1" applyFont="1" applyFill="1" applyBorder="1" applyAlignment="1">
      <alignment horizontal="center" vertical="center"/>
    </xf>
    <xf numFmtId="181" fontId="20" fillId="0" borderId="23" xfId="11" applyNumberFormat="1" applyFont="1" applyFill="1" applyBorder="1" applyAlignment="1">
      <alignment horizontal="center" vertical="center"/>
    </xf>
    <xf numFmtId="181" fontId="20" fillId="0" borderId="26" xfId="11" applyNumberFormat="1" applyFont="1" applyFill="1" applyBorder="1" applyAlignment="1">
      <alignment horizontal="center" vertical="center"/>
    </xf>
    <xf numFmtId="0" fontId="20" fillId="0" borderId="8" xfId="11" applyFont="1" applyFill="1" applyBorder="1" applyAlignment="1">
      <alignment horizontal="right" vertical="center"/>
    </xf>
    <xf numFmtId="0" fontId="20" fillId="0" borderId="23" xfId="11" applyFont="1" applyFill="1" applyBorder="1" applyAlignment="1">
      <alignment horizontal="right" vertical="center"/>
    </xf>
    <xf numFmtId="0" fontId="6" fillId="0" borderId="8" xfId="11" applyFont="1" applyFill="1" applyBorder="1" applyAlignment="1">
      <alignment horizontal="center"/>
    </xf>
    <xf numFmtId="0" fontId="6" fillId="0" borderId="7" xfId="11" applyFont="1" applyFill="1" applyBorder="1" applyAlignment="1">
      <alignment horizontal="center"/>
    </xf>
    <xf numFmtId="0" fontId="6" fillId="0" borderId="23" xfId="11" applyFont="1" applyFill="1" applyBorder="1" applyAlignment="1">
      <alignment horizontal="center" vertical="top"/>
    </xf>
    <xf numFmtId="0" fontId="6" fillId="0" borderId="17" xfId="11" applyFont="1" applyFill="1" applyBorder="1" applyAlignment="1">
      <alignment horizontal="center" vertical="top"/>
    </xf>
    <xf numFmtId="0" fontId="20" fillId="0" borderId="2" xfId="11" applyFont="1" applyFill="1" applyBorder="1" applyAlignment="1">
      <alignment horizontal="center" vertical="center" wrapText="1"/>
    </xf>
    <xf numFmtId="0" fontId="20" fillId="0" borderId="5" xfId="11" applyFont="1" applyFill="1" applyBorder="1" applyAlignment="1">
      <alignment horizontal="center" vertical="center" wrapText="1"/>
    </xf>
    <xf numFmtId="0" fontId="20" fillId="0" borderId="3" xfId="11" applyFont="1" applyFill="1" applyBorder="1" applyAlignment="1">
      <alignment horizontal="center" vertical="center" wrapText="1"/>
    </xf>
    <xf numFmtId="0" fontId="20" fillId="0" borderId="6"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7" xfId="11" applyFont="1" applyFill="1" applyBorder="1" applyAlignment="1">
      <alignment horizontal="center" vertical="center" wrapText="1"/>
    </xf>
    <xf numFmtId="0" fontId="20" fillId="0" borderId="16" xfId="11" applyFont="1" applyFill="1" applyBorder="1" applyAlignment="1">
      <alignment horizontal="center" vertical="center" wrapText="1"/>
    </xf>
    <xf numFmtId="0" fontId="20" fillId="0" borderId="18" xfId="11" applyFont="1" applyFill="1" applyBorder="1" applyAlignment="1">
      <alignment horizontal="center" vertical="center" wrapText="1"/>
    </xf>
    <xf numFmtId="0" fontId="20" fillId="0" borderId="17" xfId="11" applyFont="1" applyFill="1" applyBorder="1" applyAlignment="1">
      <alignment horizontal="center" vertical="center" wrapText="1"/>
    </xf>
    <xf numFmtId="0" fontId="10" fillId="0" borderId="4" xfId="11" applyFont="1" applyFill="1" applyBorder="1" applyAlignment="1">
      <alignment horizontal="center" vertical="center"/>
    </xf>
    <xf numFmtId="0" fontId="10" fillId="0" borderId="5" xfId="11" applyFont="1" applyFill="1" applyBorder="1" applyAlignment="1">
      <alignment horizontal="center" vertical="center"/>
    </xf>
    <xf numFmtId="0" fontId="10" fillId="0" borderId="3" xfId="11" applyFont="1" applyFill="1" applyBorder="1" applyAlignment="1">
      <alignment horizontal="center" vertical="center"/>
    </xf>
    <xf numFmtId="0" fontId="10" fillId="0" borderId="8" xfId="11" applyFont="1" applyFill="1" applyBorder="1" applyAlignment="1">
      <alignment horizontal="center" vertical="center"/>
    </xf>
    <xf numFmtId="0" fontId="10" fillId="0" borderId="0" xfId="11" applyFont="1" applyFill="1" applyBorder="1" applyAlignment="1">
      <alignment horizontal="center" vertical="center"/>
    </xf>
    <xf numFmtId="0" fontId="10" fillId="0" borderId="7" xfId="11" applyFont="1" applyFill="1" applyBorder="1" applyAlignment="1">
      <alignment horizontal="center" vertical="center"/>
    </xf>
    <xf numFmtId="0" fontId="10" fillId="0" borderId="23" xfId="11" applyFont="1" applyFill="1" applyBorder="1" applyAlignment="1">
      <alignment horizontal="center" vertical="center"/>
    </xf>
    <xf numFmtId="0" fontId="10" fillId="0" borderId="18" xfId="11" applyFont="1" applyFill="1" applyBorder="1" applyAlignment="1">
      <alignment horizontal="center" vertical="center"/>
    </xf>
    <xf numFmtId="0" fontId="10" fillId="0" borderId="17" xfId="11" applyFont="1" applyFill="1" applyBorder="1" applyAlignment="1">
      <alignment horizontal="center" vertical="center"/>
    </xf>
    <xf numFmtId="0" fontId="20" fillId="0" borderId="4" xfId="11" applyFont="1" applyFill="1" applyBorder="1" applyAlignment="1">
      <alignment horizontal="center" vertical="center" wrapText="1"/>
    </xf>
    <xf numFmtId="0" fontId="10" fillId="0" borderId="61" xfId="11" applyFont="1" applyFill="1" applyBorder="1" applyAlignment="1">
      <alignment horizontal="center" vertical="center" wrapText="1"/>
    </xf>
    <xf numFmtId="0" fontId="10" fillId="0" borderId="38" xfId="11" applyFont="1" applyFill="1" applyBorder="1" applyAlignment="1">
      <alignment horizontal="center" vertical="center" wrapText="1"/>
    </xf>
    <xf numFmtId="0" fontId="10" fillId="0" borderId="39" xfId="11" applyFont="1" applyFill="1" applyBorder="1" applyAlignment="1">
      <alignment horizontal="center" vertical="center" wrapText="1"/>
    </xf>
    <xf numFmtId="180" fontId="20" fillId="0" borderId="20" xfId="11" applyNumberFormat="1" applyFont="1" applyFill="1" applyBorder="1" applyAlignment="1">
      <alignment horizontal="center" vertical="center" shrinkToFit="1"/>
    </xf>
    <xf numFmtId="180" fontId="20" fillId="0" borderId="11" xfId="11" applyNumberFormat="1" applyFont="1" applyFill="1" applyBorder="1" applyAlignment="1">
      <alignment horizontal="center" vertical="center" shrinkToFit="1"/>
    </xf>
    <xf numFmtId="180" fontId="20" fillId="0" borderId="12" xfId="11" applyNumberFormat="1" applyFont="1" applyFill="1" applyBorder="1" applyAlignment="1">
      <alignment horizontal="center" vertical="center" shrinkToFit="1"/>
    </xf>
    <xf numFmtId="180" fontId="20" fillId="0" borderId="21" xfId="11" applyNumberFormat="1" applyFont="1" applyFill="1" applyBorder="1" applyAlignment="1">
      <alignment horizontal="center" vertical="center" shrinkToFit="1"/>
    </xf>
    <xf numFmtId="180" fontId="20" fillId="0" borderId="9" xfId="11" applyNumberFormat="1" applyFont="1" applyFill="1" applyBorder="1" applyAlignment="1">
      <alignment horizontal="center" vertical="center" shrinkToFit="1"/>
    </xf>
    <xf numFmtId="180" fontId="20" fillId="0" borderId="14" xfId="11" applyNumberFormat="1" applyFont="1" applyFill="1" applyBorder="1" applyAlignment="1">
      <alignment horizontal="center" vertical="center" shrinkToFit="1"/>
    </xf>
    <xf numFmtId="0" fontId="20" fillId="0" borderId="3" xfId="11" applyFont="1" applyFill="1" applyBorder="1" applyAlignment="1">
      <alignment horizontal="center" vertical="center"/>
    </xf>
    <xf numFmtId="180" fontId="27" fillId="0" borderId="66" xfId="11" applyNumberFormat="1" applyFont="1" applyFill="1" applyBorder="1" applyAlignment="1">
      <alignment horizontal="center" vertical="center"/>
    </xf>
    <xf numFmtId="180" fontId="27" fillId="0" borderId="84" xfId="11" applyNumberFormat="1" applyFont="1" applyFill="1" applyBorder="1" applyAlignment="1">
      <alignment horizontal="center" vertical="center"/>
    </xf>
    <xf numFmtId="180" fontId="20" fillId="0" borderId="50" xfId="11" applyNumberFormat="1" applyFont="1" applyFill="1" applyBorder="1" applyAlignment="1">
      <alignment horizontal="center" vertical="center" wrapText="1" shrinkToFit="1"/>
    </xf>
    <xf numFmtId="180" fontId="20" fillId="0" borderId="50" xfId="11" applyNumberFormat="1" applyFont="1" applyFill="1" applyBorder="1" applyAlignment="1">
      <alignment horizontal="center" vertical="center" shrinkToFit="1"/>
    </xf>
    <xf numFmtId="180" fontId="20" fillId="0" borderId="57" xfId="11" applyNumberFormat="1" applyFont="1" applyFill="1" applyBorder="1" applyAlignment="1">
      <alignment horizontal="center" vertical="center" shrinkToFit="1"/>
    </xf>
    <xf numFmtId="0" fontId="20" fillId="0" borderId="36" xfId="11" applyFont="1" applyFill="1" applyBorder="1" applyAlignment="1">
      <alignment horizontal="center" vertical="center"/>
    </xf>
    <xf numFmtId="0" fontId="22" fillId="0" borderId="0" xfId="11" applyFont="1" applyFill="1" applyBorder="1" applyAlignment="1">
      <alignment horizontal="center"/>
    </xf>
    <xf numFmtId="180" fontId="20" fillId="0" borderId="54" xfId="11" applyNumberFormat="1" applyFont="1" applyFill="1" applyBorder="1" applyAlignment="1">
      <alignment horizontal="center" vertical="center"/>
    </xf>
    <xf numFmtId="0" fontId="20" fillId="0" borderId="20" xfId="11" applyFont="1" applyFill="1" applyBorder="1" applyAlignment="1" applyProtection="1">
      <alignment horizontal="left" vertical="center" wrapText="1"/>
      <protection locked="0"/>
    </xf>
    <xf numFmtId="0" fontId="20" fillId="0" borderId="11" xfId="11" applyFont="1" applyFill="1" applyBorder="1" applyAlignment="1" applyProtection="1">
      <alignment horizontal="left" vertical="center" wrapText="1"/>
      <protection locked="0"/>
    </xf>
    <xf numFmtId="0" fontId="20" fillId="0" borderId="12" xfId="11" applyFont="1" applyFill="1" applyBorder="1" applyAlignment="1" applyProtection="1">
      <alignment horizontal="left" vertical="center" wrapText="1"/>
      <protection locked="0"/>
    </xf>
    <xf numFmtId="0" fontId="20" fillId="0" borderId="8" xfId="11" applyFont="1" applyFill="1" applyBorder="1" applyAlignment="1" applyProtection="1">
      <alignment horizontal="left" vertical="center" wrapText="1"/>
      <protection locked="0"/>
    </xf>
    <xf numFmtId="0" fontId="20" fillId="0" borderId="0" xfId="11" applyFont="1" applyFill="1" applyBorder="1" applyAlignment="1" applyProtection="1">
      <alignment horizontal="left" vertical="center" wrapText="1"/>
      <protection locked="0"/>
    </xf>
    <xf numFmtId="0" fontId="20" fillId="0" borderId="13" xfId="11" applyFont="1" applyFill="1" applyBorder="1" applyAlignment="1" applyProtection="1">
      <alignment horizontal="left" vertical="center" wrapText="1"/>
      <protection locked="0"/>
    </xf>
    <xf numFmtId="0" fontId="20" fillId="0" borderId="21" xfId="11" applyFont="1" applyFill="1" applyBorder="1" applyAlignment="1" applyProtection="1">
      <alignment horizontal="left" vertical="center" wrapText="1"/>
      <protection locked="0"/>
    </xf>
    <xf numFmtId="0" fontId="20" fillId="0" borderId="9" xfId="11" applyFont="1" applyFill="1" applyBorder="1" applyAlignment="1" applyProtection="1">
      <alignment horizontal="left" vertical="center" wrapText="1"/>
      <protection locked="0"/>
    </xf>
    <xf numFmtId="0" fontId="20" fillId="0" borderId="14" xfId="11" applyFont="1" applyFill="1" applyBorder="1" applyAlignment="1" applyProtection="1">
      <alignment horizontal="left" vertical="center" wrapText="1"/>
      <protection locked="0"/>
    </xf>
    <xf numFmtId="0" fontId="20" fillId="0" borderId="10" xfId="11" applyFont="1" applyFill="1" applyBorder="1" applyAlignment="1">
      <alignment horizontal="center" vertical="center"/>
    </xf>
    <xf numFmtId="0" fontId="20" fillId="0" borderId="21" xfId="11" applyFont="1" applyFill="1" applyBorder="1" applyAlignment="1">
      <alignment horizontal="center" vertical="center"/>
    </xf>
    <xf numFmtId="0" fontId="6" fillId="0" borderId="8" xfId="11" applyFont="1" applyFill="1" applyBorder="1" applyAlignment="1">
      <alignment horizontal="center" vertical="center"/>
    </xf>
    <xf numFmtId="0" fontId="6" fillId="0" borderId="7" xfId="11" applyFont="1" applyFill="1" applyBorder="1" applyAlignment="1">
      <alignment horizontal="center" vertical="center"/>
    </xf>
    <xf numFmtId="0" fontId="6" fillId="0" borderId="21" xfId="11" applyFont="1" applyFill="1" applyBorder="1" applyAlignment="1">
      <alignment horizontal="center" vertical="center"/>
    </xf>
    <xf numFmtId="0" fontId="6" fillId="0" borderId="1" xfId="11" applyFont="1" applyFill="1" applyBorder="1" applyAlignment="1">
      <alignment horizontal="center" vertical="center"/>
    </xf>
    <xf numFmtId="0" fontId="20" fillId="0" borderId="20" xfId="11" applyFont="1" applyFill="1" applyBorder="1" applyAlignment="1">
      <alignment horizontal="right" vertical="center"/>
    </xf>
    <xf numFmtId="180" fontId="20" fillId="0" borderId="20" xfId="11" applyNumberFormat="1" applyFont="1" applyFill="1" applyBorder="1" applyAlignment="1">
      <alignment horizontal="left"/>
    </xf>
    <xf numFmtId="180" fontId="20" fillId="0" borderId="11" xfId="11" applyNumberFormat="1" applyFont="1" applyFill="1" applyBorder="1" applyAlignment="1">
      <alignment horizontal="left"/>
    </xf>
    <xf numFmtId="180" fontId="20" fillId="0" borderId="12" xfId="11" applyNumberFormat="1" applyFont="1" applyFill="1" applyBorder="1" applyAlignment="1">
      <alignment horizontal="left"/>
    </xf>
    <xf numFmtId="0" fontId="20" fillId="2" borderId="55" xfId="11" applyFont="1" applyFill="1" applyBorder="1" applyAlignment="1">
      <alignment horizontal="center" vertical="center" wrapText="1"/>
    </xf>
    <xf numFmtId="0" fontId="20" fillId="2" borderId="33" xfId="11" applyFont="1" applyFill="1" applyBorder="1" applyAlignment="1">
      <alignment horizontal="center" vertical="center"/>
    </xf>
    <xf numFmtId="0" fontId="20" fillId="2" borderId="59" xfId="11" applyFont="1" applyFill="1" applyBorder="1" applyAlignment="1">
      <alignment horizontal="center" vertical="center"/>
    </xf>
    <xf numFmtId="0" fontId="20" fillId="2" borderId="50" xfId="11" applyFont="1" applyFill="1" applyBorder="1" applyAlignment="1">
      <alignment horizontal="center" vertical="center"/>
    </xf>
    <xf numFmtId="0" fontId="20" fillId="2" borderId="60" xfId="11" applyFont="1" applyFill="1" applyBorder="1" applyAlignment="1">
      <alignment horizontal="center" vertical="center"/>
    </xf>
    <xf numFmtId="0" fontId="20" fillId="2" borderId="54" xfId="11" applyFont="1" applyFill="1" applyBorder="1" applyAlignment="1">
      <alignment horizontal="center" vertical="center"/>
    </xf>
    <xf numFmtId="0" fontId="20" fillId="0" borderId="50" xfId="11" applyFont="1" applyFill="1" applyBorder="1" applyAlignment="1">
      <alignment horizontal="center" vertical="center"/>
    </xf>
    <xf numFmtId="180" fontId="20" fillId="0" borderId="11" xfId="11" applyNumberFormat="1" applyFont="1" applyFill="1" applyBorder="1" applyAlignment="1">
      <alignment vertical="center" wrapText="1"/>
    </xf>
    <xf numFmtId="180" fontId="20" fillId="0" borderId="15" xfId="11" applyNumberFormat="1" applyFont="1" applyFill="1" applyBorder="1" applyAlignment="1">
      <alignment vertical="center" wrapText="1"/>
    </xf>
    <xf numFmtId="180" fontId="20" fillId="0" borderId="0" xfId="11" applyNumberFormat="1" applyFont="1" applyFill="1" applyBorder="1" applyAlignment="1">
      <alignment vertical="center" wrapText="1"/>
    </xf>
    <xf numFmtId="180" fontId="20" fillId="0" borderId="7" xfId="11" applyNumberFormat="1" applyFont="1" applyFill="1" applyBorder="1" applyAlignment="1">
      <alignment vertical="center" wrapText="1"/>
    </xf>
    <xf numFmtId="180" fontId="20" fillId="0" borderId="9" xfId="11" applyNumberFormat="1" applyFont="1" applyFill="1" applyBorder="1" applyAlignment="1">
      <alignment vertical="center" wrapText="1"/>
    </xf>
    <xf numFmtId="180" fontId="20" fillId="0" borderId="1" xfId="11" applyNumberFormat="1" applyFont="1" applyFill="1" applyBorder="1" applyAlignment="1">
      <alignment vertical="center" wrapText="1"/>
    </xf>
    <xf numFmtId="0" fontId="6" fillId="0" borderId="20" xfId="11" applyFont="1" applyFill="1" applyBorder="1" applyAlignment="1">
      <alignment horizontal="center"/>
    </xf>
    <xf numFmtId="0" fontId="6" fillId="0" borderId="15" xfId="11" applyFont="1" applyFill="1" applyBorder="1" applyAlignment="1">
      <alignment horizontal="center"/>
    </xf>
    <xf numFmtId="0" fontId="22" fillId="0" borderId="11" xfId="11" applyFont="1" applyFill="1" applyBorder="1" applyAlignment="1">
      <alignment horizontal="center" vertical="center"/>
    </xf>
    <xf numFmtId="0" fontId="22" fillId="0" borderId="9" xfId="11" applyFont="1" applyFill="1" applyBorder="1" applyAlignment="1">
      <alignment horizontal="center" vertical="center"/>
    </xf>
    <xf numFmtId="180" fontId="20" fillId="0" borderId="50" xfId="11" applyNumberFormat="1" applyFont="1" applyFill="1" applyBorder="1" applyAlignment="1">
      <alignment horizontal="center" vertical="center" wrapText="1"/>
    </xf>
    <xf numFmtId="0" fontId="8" fillId="2" borderId="50" xfId="11" applyFont="1" applyFill="1" applyBorder="1" applyAlignment="1">
      <alignment horizontal="center" vertical="center" wrapText="1"/>
    </xf>
    <xf numFmtId="0" fontId="8" fillId="2" borderId="50" xfId="11" applyFont="1" applyFill="1" applyBorder="1" applyAlignment="1">
      <alignment horizontal="center" vertical="center"/>
    </xf>
    <xf numFmtId="0" fontId="8" fillId="2" borderId="54" xfId="11" applyFont="1" applyFill="1" applyBorder="1" applyAlignment="1">
      <alignment horizontal="center" vertical="center"/>
    </xf>
    <xf numFmtId="0" fontId="6" fillId="0" borderId="20" xfId="11" applyFont="1" applyFill="1" applyBorder="1" applyAlignment="1">
      <alignment horizontal="center" vertical="center"/>
    </xf>
    <xf numFmtId="0" fontId="6" fillId="0" borderId="15" xfId="11" applyFont="1" applyFill="1" applyBorder="1" applyAlignment="1">
      <alignment horizontal="center" vertical="center"/>
    </xf>
    <xf numFmtId="0" fontId="20" fillId="0" borderId="20" xfId="11" applyFont="1" applyFill="1" applyBorder="1" applyAlignment="1">
      <alignment vertical="center" wrapText="1"/>
    </xf>
    <xf numFmtId="0" fontId="20" fillId="0" borderId="11" xfId="11" applyFont="1" applyFill="1" applyBorder="1" applyAlignment="1">
      <alignment vertical="center" wrapText="1"/>
    </xf>
    <xf numFmtId="0" fontId="10" fillId="0" borderId="11" xfId="11" applyFont="1" applyFill="1" applyBorder="1" applyAlignment="1">
      <alignment vertical="center" wrapText="1"/>
    </xf>
    <xf numFmtId="0" fontId="10" fillId="0" borderId="12" xfId="11" applyFont="1" applyFill="1" applyBorder="1" applyAlignment="1">
      <alignment vertical="center" wrapText="1"/>
    </xf>
    <xf numFmtId="0" fontId="10" fillId="0" borderId="8" xfId="11" applyFont="1" applyFill="1" applyBorder="1" applyAlignment="1">
      <alignment vertical="center" wrapText="1"/>
    </xf>
    <xf numFmtId="0" fontId="10" fillId="0" borderId="0" xfId="11" applyFont="1" applyFill="1" applyBorder="1" applyAlignment="1">
      <alignment vertical="center" wrapText="1"/>
    </xf>
    <xf numFmtId="0" fontId="10" fillId="0" borderId="0" xfId="11" applyFont="1" applyFill="1" applyAlignment="1">
      <alignment vertical="center" wrapText="1"/>
    </xf>
    <xf numFmtId="0" fontId="10" fillId="0" borderId="13" xfId="11" applyFont="1" applyFill="1" applyBorder="1" applyAlignment="1">
      <alignment vertical="center" wrapText="1"/>
    </xf>
    <xf numFmtId="0" fontId="10" fillId="0" borderId="21" xfId="11" applyFont="1" applyFill="1" applyBorder="1" applyAlignment="1">
      <alignment vertical="center" wrapText="1"/>
    </xf>
    <xf numFmtId="0" fontId="10" fillId="0" borderId="9" xfId="11" applyFont="1" applyFill="1" applyBorder="1" applyAlignment="1">
      <alignment vertical="center" wrapText="1"/>
    </xf>
    <xf numFmtId="0" fontId="10" fillId="0" borderId="14" xfId="11" applyFont="1" applyFill="1" applyBorder="1" applyAlignment="1">
      <alignment vertical="center" wrapText="1"/>
    </xf>
    <xf numFmtId="180" fontId="8" fillId="0" borderId="11" xfId="11" applyNumberFormat="1" applyFont="1" applyFill="1" applyBorder="1" applyAlignment="1">
      <alignment horizontal="left" vertical="center" wrapText="1"/>
    </xf>
    <xf numFmtId="180" fontId="8" fillId="0" borderId="8" xfId="11" applyNumberFormat="1" applyFont="1" applyFill="1" applyBorder="1" applyAlignment="1">
      <alignment horizontal="left" vertical="center" wrapText="1"/>
    </xf>
    <xf numFmtId="180" fontId="8" fillId="0" borderId="0" xfId="11" applyNumberFormat="1" applyFont="1" applyFill="1" applyBorder="1" applyAlignment="1">
      <alignment horizontal="left" vertical="center" wrapText="1"/>
    </xf>
    <xf numFmtId="180" fontId="8" fillId="0" borderId="21" xfId="11" applyNumberFormat="1" applyFont="1" applyFill="1" applyBorder="1" applyAlignment="1">
      <alignment horizontal="left" vertical="center" wrapText="1"/>
    </xf>
    <xf numFmtId="180" fontId="8" fillId="0" borderId="9" xfId="11" applyNumberFormat="1" applyFont="1" applyFill="1" applyBorder="1" applyAlignment="1">
      <alignment horizontal="left" vertical="center" wrapText="1"/>
    </xf>
    <xf numFmtId="0" fontId="20" fillId="0" borderId="4" xfId="11" applyFont="1" applyFill="1" applyBorder="1" applyAlignment="1" applyProtection="1">
      <alignment horizontal="left" vertical="center" wrapText="1"/>
      <protection locked="0"/>
    </xf>
    <xf numFmtId="0" fontId="20" fillId="0" borderId="5" xfId="11" applyFont="1" applyFill="1" applyBorder="1" applyAlignment="1" applyProtection="1">
      <alignment horizontal="left" vertical="center" wrapText="1"/>
      <protection locked="0"/>
    </xf>
    <xf numFmtId="0" fontId="20" fillId="0" borderId="19" xfId="11" applyFont="1" applyFill="1" applyBorder="1" applyAlignment="1" applyProtection="1">
      <alignment horizontal="left" vertical="center" wrapText="1"/>
      <protection locked="0"/>
    </xf>
    <xf numFmtId="0" fontId="8" fillId="2" borderId="33" xfId="11" applyFont="1" applyFill="1" applyBorder="1" applyAlignment="1">
      <alignment horizontal="center" vertical="center"/>
    </xf>
    <xf numFmtId="180" fontId="20" fillId="0" borderId="4" xfId="11" applyNumberFormat="1" applyFont="1" applyFill="1" applyBorder="1" applyAlignment="1" applyProtection="1">
      <alignment horizontal="left" vertical="center" wrapText="1" indent="1"/>
    </xf>
    <xf numFmtId="180" fontId="20" fillId="0" borderId="5" xfId="11" applyNumberFormat="1" applyFont="1" applyFill="1" applyBorder="1" applyAlignment="1" applyProtection="1">
      <alignment horizontal="left" vertical="center" wrapText="1" indent="1"/>
    </xf>
    <xf numFmtId="180" fontId="20" fillId="0" borderId="3" xfId="11" applyNumberFormat="1" applyFont="1" applyFill="1" applyBorder="1" applyAlignment="1" applyProtection="1">
      <alignment horizontal="left" vertical="center" wrapText="1" indent="1"/>
    </xf>
    <xf numFmtId="180" fontId="20" fillId="0" borderId="8" xfId="11" applyNumberFormat="1" applyFont="1" applyFill="1" applyBorder="1" applyAlignment="1" applyProtection="1">
      <alignment horizontal="left" vertical="center" wrapText="1" indent="1"/>
    </xf>
    <xf numFmtId="180" fontId="20" fillId="0" borderId="0" xfId="11" applyNumberFormat="1" applyFont="1" applyFill="1" applyBorder="1" applyAlignment="1" applyProtection="1">
      <alignment horizontal="left" vertical="center" wrapText="1" indent="1"/>
    </xf>
    <xf numFmtId="180" fontId="20" fillId="0" borderId="7" xfId="11" applyNumberFormat="1" applyFont="1" applyFill="1" applyBorder="1" applyAlignment="1" applyProtection="1">
      <alignment horizontal="left" vertical="center" wrapText="1" indent="1"/>
    </xf>
    <xf numFmtId="180" fontId="20" fillId="0" borderId="21" xfId="11" applyNumberFormat="1" applyFont="1" applyFill="1" applyBorder="1" applyAlignment="1" applyProtection="1">
      <alignment horizontal="left" vertical="center" wrapText="1" indent="1"/>
    </xf>
    <xf numFmtId="180" fontId="20" fillId="0" borderId="9" xfId="11" applyNumberFormat="1" applyFont="1" applyFill="1" applyBorder="1" applyAlignment="1" applyProtection="1">
      <alignment horizontal="left" vertical="center" wrapText="1" indent="1"/>
    </xf>
    <xf numFmtId="180" fontId="20" fillId="0" borderId="1" xfId="11" applyNumberFormat="1" applyFont="1" applyFill="1" applyBorder="1" applyAlignment="1" applyProtection="1">
      <alignment horizontal="left" vertical="center" wrapText="1" indent="1"/>
    </xf>
    <xf numFmtId="180" fontId="20" fillId="0" borderId="21" xfId="11" applyNumberFormat="1" applyFont="1" applyFill="1" applyBorder="1" applyAlignment="1">
      <alignment horizontal="center" vertical="center"/>
    </xf>
    <xf numFmtId="180" fontId="20" fillId="0" borderId="9" xfId="11" applyNumberFormat="1" applyFont="1" applyFill="1" applyBorder="1" applyAlignment="1">
      <alignment horizontal="center" vertical="center"/>
    </xf>
    <xf numFmtId="180" fontId="20" fillId="0" borderId="1" xfId="11" applyNumberFormat="1" applyFont="1" applyFill="1" applyBorder="1" applyAlignment="1">
      <alignment horizontal="center" vertical="center"/>
    </xf>
    <xf numFmtId="0" fontId="20" fillId="0" borderId="50" xfId="11" applyFont="1" applyFill="1" applyBorder="1" applyAlignment="1">
      <alignment horizontal="center" vertical="center" shrinkToFit="1"/>
    </xf>
    <xf numFmtId="0" fontId="10" fillId="0" borderId="67" xfId="11" applyFont="1" applyFill="1" applyBorder="1" applyAlignment="1">
      <alignment horizontal="center" vertical="center" shrinkToFit="1"/>
    </xf>
    <xf numFmtId="0" fontId="20" fillId="0" borderId="68" xfId="11" applyFont="1" applyFill="1" applyBorder="1" applyAlignment="1">
      <alignment horizontal="center" vertical="center" shrinkToFit="1"/>
    </xf>
    <xf numFmtId="0" fontId="20" fillId="0" borderId="58" xfId="11" applyFont="1" applyFill="1" applyBorder="1" applyAlignment="1">
      <alignment horizontal="center" vertical="center" shrinkToFit="1"/>
    </xf>
    <xf numFmtId="181" fontId="20" fillId="2" borderId="50" xfId="11" applyNumberFormat="1" applyFont="1" applyFill="1" applyBorder="1" applyAlignment="1">
      <alignment horizontal="center" vertical="center"/>
    </xf>
    <xf numFmtId="181" fontId="20" fillId="2" borderId="57" xfId="11" applyNumberFormat="1" applyFont="1" applyFill="1" applyBorder="1" applyAlignment="1">
      <alignment horizontal="center" vertical="center"/>
    </xf>
    <xf numFmtId="0" fontId="20" fillId="0" borderId="33" xfId="11" applyFont="1" applyBorder="1" applyAlignment="1">
      <alignment horizontal="center" vertical="center"/>
    </xf>
    <xf numFmtId="0" fontId="20" fillId="0" borderId="56" xfId="11" applyFont="1" applyBorder="1" applyAlignment="1">
      <alignment horizontal="center" vertical="center"/>
    </xf>
    <xf numFmtId="181" fontId="8" fillId="0" borderId="11" xfId="11" applyNumberFormat="1" applyFont="1" applyFill="1" applyBorder="1" applyAlignment="1">
      <alignment horizontal="center" vertical="center"/>
    </xf>
    <xf numFmtId="181" fontId="8" fillId="0" borderId="12" xfId="11" applyNumberFormat="1" applyFont="1" applyFill="1" applyBorder="1" applyAlignment="1">
      <alignment horizontal="center" vertical="center"/>
    </xf>
    <xf numFmtId="181" fontId="8" fillId="0" borderId="8" xfId="11" applyNumberFormat="1" applyFont="1" applyFill="1" applyBorder="1" applyAlignment="1">
      <alignment horizontal="center" vertical="center"/>
    </xf>
    <xf numFmtId="181" fontId="8" fillId="0" borderId="0" xfId="11" applyNumberFormat="1" applyFont="1" applyFill="1" applyBorder="1" applyAlignment="1">
      <alignment horizontal="center" vertical="center"/>
    </xf>
    <xf numFmtId="181" fontId="8" fillId="0" borderId="13" xfId="11" applyNumberFormat="1" applyFont="1" applyFill="1" applyBorder="1" applyAlignment="1">
      <alignment horizontal="center" vertical="center"/>
    </xf>
    <xf numFmtId="181" fontId="8" fillId="0" borderId="21" xfId="11" applyNumberFormat="1" applyFont="1" applyFill="1" applyBorder="1" applyAlignment="1">
      <alignment horizontal="center" vertical="center"/>
    </xf>
    <xf numFmtId="181" fontId="8" fillId="0" borderId="9" xfId="11" applyNumberFormat="1" applyFont="1" applyFill="1" applyBorder="1" applyAlignment="1">
      <alignment horizontal="center" vertical="center"/>
    </xf>
    <xf numFmtId="181" fontId="8" fillId="0" borderId="14" xfId="11" applyNumberFormat="1" applyFont="1" applyFill="1" applyBorder="1" applyAlignment="1">
      <alignment horizontal="center" vertical="center"/>
    </xf>
    <xf numFmtId="0" fontId="20" fillId="0" borderId="11" xfId="11" applyNumberFormat="1" applyFont="1" applyFill="1" applyBorder="1" applyAlignment="1">
      <alignment horizontal="center" vertical="center" shrinkToFit="1"/>
    </xf>
    <xf numFmtId="0" fontId="20" fillId="0" borderId="15" xfId="11" applyNumberFormat="1" applyFont="1" applyFill="1" applyBorder="1" applyAlignment="1">
      <alignment horizontal="center" vertical="center" shrinkToFit="1"/>
    </xf>
    <xf numFmtId="0" fontId="20" fillId="0" borderId="0" xfId="11" applyNumberFormat="1" applyFont="1" applyFill="1" applyBorder="1" applyAlignment="1">
      <alignment horizontal="center" vertical="center" shrinkToFit="1"/>
    </xf>
    <xf numFmtId="0" fontId="20" fillId="0" borderId="7" xfId="11" applyNumberFormat="1" applyFont="1" applyFill="1" applyBorder="1" applyAlignment="1">
      <alignment horizontal="center" vertical="center" shrinkToFit="1"/>
    </xf>
    <xf numFmtId="0" fontId="20" fillId="0" borderId="9" xfId="11" applyNumberFormat="1" applyFont="1" applyFill="1" applyBorder="1" applyAlignment="1">
      <alignment horizontal="center" vertical="center" shrinkToFit="1"/>
    </xf>
    <xf numFmtId="0" fontId="20" fillId="0" borderId="1" xfId="11" applyNumberFormat="1" applyFont="1" applyFill="1" applyBorder="1" applyAlignment="1">
      <alignment horizontal="center" vertical="center" shrinkToFit="1"/>
    </xf>
    <xf numFmtId="0" fontId="20" fillId="0" borderId="38" xfId="11" applyFont="1" applyFill="1" applyBorder="1" applyAlignment="1">
      <alignment horizontal="center" vertical="center" wrapText="1"/>
    </xf>
    <xf numFmtId="0" fontId="20" fillId="0" borderId="39" xfId="11" applyFont="1" applyFill="1" applyBorder="1" applyAlignment="1">
      <alignment horizontal="center" vertical="center" wrapText="1"/>
    </xf>
    <xf numFmtId="0" fontId="20" fillId="0" borderId="69" xfId="11" applyFont="1" applyFill="1" applyBorder="1" applyAlignment="1">
      <alignment horizontal="center" vertical="center" wrapText="1"/>
    </xf>
    <xf numFmtId="0" fontId="20" fillId="0" borderId="22" xfId="11" applyFont="1" applyFill="1" applyBorder="1" applyAlignment="1">
      <alignment horizontal="center" vertical="center" wrapText="1"/>
    </xf>
    <xf numFmtId="0" fontId="20" fillId="0" borderId="25" xfId="11" applyFont="1" applyFill="1" applyBorder="1" applyAlignment="1">
      <alignment horizontal="center" vertical="center" wrapText="1"/>
    </xf>
    <xf numFmtId="0" fontId="10" fillId="0" borderId="4" xfId="11" applyFont="1" applyFill="1" applyBorder="1" applyAlignment="1">
      <alignment horizontal="left" vertical="center"/>
    </xf>
    <xf numFmtId="0" fontId="20" fillId="0" borderId="5" xfId="11" applyFont="1" applyFill="1" applyBorder="1" applyAlignment="1">
      <alignment horizontal="left" vertical="center"/>
    </xf>
    <xf numFmtId="0" fontId="20" fillId="0" borderId="19" xfId="11" applyFont="1" applyFill="1" applyBorder="1" applyAlignment="1">
      <alignment horizontal="left" vertical="center"/>
    </xf>
    <xf numFmtId="0" fontId="20" fillId="0" borderId="8"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13" xfId="11" applyFont="1" applyFill="1" applyBorder="1" applyAlignment="1">
      <alignment horizontal="left" vertical="center"/>
    </xf>
    <xf numFmtId="0" fontId="20" fillId="0" borderId="21" xfId="11" applyFont="1" applyFill="1" applyBorder="1" applyAlignment="1">
      <alignment horizontal="left" vertical="center"/>
    </xf>
    <xf numFmtId="0" fontId="20" fillId="0" borderId="9" xfId="11" applyFont="1" applyFill="1" applyBorder="1" applyAlignment="1">
      <alignment horizontal="left" vertical="center"/>
    </xf>
    <xf numFmtId="0" fontId="20" fillId="0" borderId="14" xfId="11" applyFont="1" applyFill="1" applyBorder="1" applyAlignment="1">
      <alignment horizontal="left" vertical="center"/>
    </xf>
    <xf numFmtId="0" fontId="20" fillId="0" borderId="20" xfId="11" applyFont="1" applyFill="1" applyBorder="1" applyAlignment="1">
      <alignment horizontal="left" vertical="center" wrapText="1"/>
    </xf>
    <xf numFmtId="0" fontId="20" fillId="0" borderId="11" xfId="11" applyFont="1" applyFill="1" applyBorder="1" applyAlignment="1">
      <alignment horizontal="left" vertical="center" wrapText="1"/>
    </xf>
    <xf numFmtId="0" fontId="20" fillId="0" borderId="12" xfId="11" applyFont="1" applyFill="1" applyBorder="1" applyAlignment="1">
      <alignment horizontal="left" vertical="center" wrapText="1"/>
    </xf>
    <xf numFmtId="0" fontId="20" fillId="0" borderId="8" xfId="11" applyFont="1" applyFill="1" applyBorder="1" applyAlignment="1">
      <alignment horizontal="left" vertical="center" wrapText="1"/>
    </xf>
    <xf numFmtId="0" fontId="20" fillId="0" borderId="0" xfId="11" applyFont="1" applyFill="1" applyBorder="1" applyAlignment="1">
      <alignment horizontal="left" vertical="center" wrapText="1"/>
    </xf>
    <xf numFmtId="0" fontId="20" fillId="0" borderId="13" xfId="11" applyFont="1" applyFill="1" applyBorder="1" applyAlignment="1">
      <alignment horizontal="left" vertical="center" wrapText="1"/>
    </xf>
    <xf numFmtId="0" fontId="20" fillId="0" borderId="21" xfId="11" applyFont="1" applyFill="1" applyBorder="1" applyAlignment="1">
      <alignment horizontal="left" vertical="center" wrapText="1"/>
    </xf>
    <xf numFmtId="0" fontId="20" fillId="0" borderId="9" xfId="11" applyFont="1" applyFill="1" applyBorder="1" applyAlignment="1">
      <alignment horizontal="left" vertical="center" wrapText="1"/>
    </xf>
    <xf numFmtId="0" fontId="20" fillId="0" borderId="14" xfId="11" applyFont="1" applyFill="1" applyBorder="1" applyAlignment="1">
      <alignment horizontal="left" vertical="center" wrapText="1"/>
    </xf>
    <xf numFmtId="0" fontId="10" fillId="0" borderId="33" xfId="11" applyFont="1" applyBorder="1" applyAlignment="1">
      <alignment horizontal="center" vertical="center"/>
    </xf>
    <xf numFmtId="180" fontId="10" fillId="0" borderId="20" xfId="11" applyNumberFormat="1" applyFont="1" applyFill="1" applyBorder="1" applyAlignment="1">
      <alignment horizontal="left" vertical="center"/>
    </xf>
    <xf numFmtId="0" fontId="8" fillId="2" borderId="33" xfId="11" applyFont="1" applyFill="1" applyBorder="1" applyAlignment="1">
      <alignment horizontal="center" vertical="center" wrapText="1"/>
    </xf>
    <xf numFmtId="0" fontId="20" fillId="0" borderId="50" xfId="11" applyFont="1" applyFill="1" applyBorder="1" applyAlignment="1">
      <alignment horizontal="center" vertical="center" wrapText="1"/>
    </xf>
    <xf numFmtId="180" fontId="10" fillId="0" borderId="67" xfId="11" applyNumberFormat="1" applyFont="1" applyFill="1" applyBorder="1" applyAlignment="1">
      <alignment horizontal="center" vertical="center" shrinkToFit="1"/>
    </xf>
    <xf numFmtId="180" fontId="20" fillId="0" borderId="68" xfId="11" applyNumberFormat="1" applyFont="1" applyFill="1" applyBorder="1" applyAlignment="1">
      <alignment horizontal="center" vertical="center" shrinkToFit="1"/>
    </xf>
    <xf numFmtId="180" fontId="20" fillId="0" borderId="58" xfId="11" applyNumberFormat="1" applyFont="1" applyFill="1" applyBorder="1" applyAlignment="1">
      <alignment horizontal="center" vertical="center" shrinkToFit="1"/>
    </xf>
    <xf numFmtId="0" fontId="20" fillId="0" borderId="10" xfId="11" applyFont="1" applyFill="1" applyBorder="1" applyAlignment="1">
      <alignment horizontal="center" vertical="center" wrapText="1"/>
    </xf>
    <xf numFmtId="0" fontId="20" fillId="0" borderId="1" xfId="11" applyFont="1" applyFill="1" applyBorder="1" applyAlignment="1">
      <alignment horizontal="center" vertical="center" wrapText="1"/>
    </xf>
    <xf numFmtId="0" fontId="10" fillId="0" borderId="4" xfId="11" applyNumberFormat="1" applyFont="1" applyFill="1" applyBorder="1" applyAlignment="1">
      <alignment horizontal="left" vertical="center"/>
    </xf>
    <xf numFmtId="0" fontId="10" fillId="0" borderId="5" xfId="11" applyNumberFormat="1" applyFont="1" applyFill="1" applyBorder="1" applyAlignment="1">
      <alignment horizontal="left" vertical="center"/>
    </xf>
    <xf numFmtId="0" fontId="10" fillId="0" borderId="3" xfId="11" applyNumberFormat="1" applyFont="1" applyFill="1" applyBorder="1" applyAlignment="1">
      <alignment horizontal="left" vertical="center"/>
    </xf>
    <xf numFmtId="0" fontId="10" fillId="0" borderId="7" xfId="11" applyNumberFormat="1" applyFont="1" applyFill="1" applyBorder="1" applyAlignment="1">
      <alignment horizontal="left" vertical="center"/>
    </xf>
    <xf numFmtId="182" fontId="10" fillId="0" borderId="0" xfId="11" applyNumberFormat="1" applyFont="1" applyFill="1" applyBorder="1" applyAlignment="1">
      <alignment horizontal="center" vertical="center"/>
    </xf>
    <xf numFmtId="182" fontId="20" fillId="0" borderId="0" xfId="11" applyNumberFormat="1" applyFont="1" applyFill="1" applyBorder="1" applyAlignment="1">
      <alignment horizontal="center" vertical="center"/>
    </xf>
    <xf numFmtId="0" fontId="33" fillId="0" borderId="0" xfId="11" applyFont="1" applyFill="1" applyAlignment="1">
      <alignment horizontal="left"/>
    </xf>
    <xf numFmtId="0" fontId="8" fillId="0" borderId="61" xfId="11" applyFont="1" applyFill="1" applyBorder="1" applyAlignment="1">
      <alignment horizontal="center" vertical="center" wrapText="1"/>
    </xf>
    <xf numFmtId="0" fontId="8" fillId="0" borderId="38" xfId="11" applyFont="1" applyFill="1" applyBorder="1" applyAlignment="1">
      <alignment horizontal="center" vertical="center" wrapText="1"/>
    </xf>
    <xf numFmtId="0" fontId="8" fillId="0" borderId="39" xfId="11" applyFont="1" applyFill="1" applyBorder="1" applyAlignment="1">
      <alignment horizontal="center" vertical="center" wrapText="1"/>
    </xf>
    <xf numFmtId="0" fontId="34" fillId="0" borderId="61" xfId="11" applyFont="1" applyFill="1" applyBorder="1" applyAlignment="1">
      <alignment horizontal="center" vertical="center"/>
    </xf>
    <xf numFmtId="0" fontId="34" fillId="0" borderId="85" xfId="11" applyFont="1" applyFill="1" applyBorder="1" applyAlignment="1">
      <alignment horizontal="center" vertical="center"/>
    </xf>
    <xf numFmtId="0" fontId="34" fillId="0" borderId="38" xfId="11" applyFont="1" applyFill="1" applyBorder="1" applyAlignment="1">
      <alignment horizontal="center" vertical="center"/>
    </xf>
    <xf numFmtId="0" fontId="34" fillId="0" borderId="86" xfId="11" applyFont="1" applyFill="1" applyBorder="1" applyAlignment="1">
      <alignment horizontal="center" vertical="center"/>
    </xf>
    <xf numFmtId="0" fontId="34" fillId="0" borderId="39" xfId="11" applyFont="1" applyFill="1" applyBorder="1" applyAlignment="1">
      <alignment horizontal="center" vertical="center"/>
    </xf>
    <xf numFmtId="0" fontId="34" fillId="0" borderId="70" xfId="11" applyFont="1" applyFill="1" applyBorder="1" applyAlignment="1">
      <alignment horizontal="center" vertical="center"/>
    </xf>
    <xf numFmtId="0" fontId="10" fillId="0" borderId="20" xfId="11" applyFont="1" applyFill="1" applyBorder="1" applyAlignment="1">
      <alignment horizontal="left" vertical="center" wrapText="1"/>
    </xf>
    <xf numFmtId="0" fontId="20" fillId="0" borderId="23" xfId="11" applyFont="1" applyFill="1" applyBorder="1" applyAlignment="1">
      <alignment horizontal="left" vertical="center" wrapText="1"/>
    </xf>
    <xf numFmtId="0" fontId="20" fillId="0" borderId="18" xfId="11" applyFont="1" applyFill="1" applyBorder="1" applyAlignment="1">
      <alignment horizontal="left" vertical="center" wrapText="1"/>
    </xf>
    <xf numFmtId="0" fontId="20" fillId="0" borderId="26" xfId="11" applyFont="1" applyFill="1" applyBorder="1" applyAlignment="1">
      <alignment horizontal="left" vertical="center" wrapText="1"/>
    </xf>
    <xf numFmtId="0" fontId="20" fillId="0" borderId="2" xfId="11" applyFont="1" applyFill="1" applyBorder="1" applyAlignment="1">
      <alignment horizontal="center" vertical="center"/>
    </xf>
    <xf numFmtId="0" fontId="20" fillId="0" borderId="5" xfId="11" applyFont="1" applyFill="1" applyBorder="1" applyAlignment="1">
      <alignment horizontal="center" vertical="center"/>
    </xf>
    <xf numFmtId="0" fontId="10" fillId="0" borderId="11" xfId="11" applyFont="1" applyFill="1" applyBorder="1" applyAlignment="1">
      <alignment horizontal="left" vertical="center"/>
    </xf>
    <xf numFmtId="0" fontId="20" fillId="0" borderId="1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11" xfId="11" applyFont="1" applyFill="1" applyBorder="1" applyAlignment="1">
      <alignment horizontal="center" vertical="center" wrapText="1"/>
    </xf>
    <xf numFmtId="0" fontId="8" fillId="0" borderId="34" xfId="11" applyFont="1" applyFill="1" applyBorder="1" applyAlignment="1">
      <alignment horizontal="center" vertical="center"/>
    </xf>
    <xf numFmtId="0" fontId="8" fillId="0" borderId="35" xfId="11" applyFont="1" applyFill="1" applyBorder="1" applyAlignment="1">
      <alignment horizontal="center" vertical="center"/>
    </xf>
    <xf numFmtId="0" fontId="8" fillId="0" borderId="36" xfId="11" applyFont="1" applyFill="1" applyBorder="1" applyAlignment="1">
      <alignment horizontal="center" vertical="center"/>
    </xf>
    <xf numFmtId="0" fontId="20" fillId="0" borderId="50" xfId="11" applyFont="1" applyFill="1" applyBorder="1" applyAlignment="1">
      <alignment horizontal="center" vertical="center" wrapText="1" shrinkToFit="1"/>
    </xf>
    <xf numFmtId="0" fontId="10" fillId="0" borderId="4" xfId="11" applyFont="1" applyFill="1" applyBorder="1" applyAlignment="1">
      <alignment horizontal="center" vertical="center" wrapText="1"/>
    </xf>
    <xf numFmtId="0" fontId="10" fillId="0" borderId="5" xfId="11" applyFont="1" applyFill="1" applyBorder="1" applyAlignment="1">
      <alignment horizontal="center" vertical="center" wrapText="1"/>
    </xf>
    <xf numFmtId="0" fontId="10" fillId="0" borderId="3" xfId="11" applyFont="1" applyFill="1" applyBorder="1" applyAlignment="1">
      <alignment horizontal="center" vertical="center" wrapText="1"/>
    </xf>
    <xf numFmtId="0" fontId="10" fillId="0" borderId="8"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23" xfId="11" applyFont="1" applyFill="1" applyBorder="1" applyAlignment="1">
      <alignment horizontal="center" vertical="center" wrapText="1"/>
    </xf>
    <xf numFmtId="0" fontId="10" fillId="0" borderId="18" xfId="11" applyFont="1" applyFill="1" applyBorder="1" applyAlignment="1">
      <alignment horizontal="center" vertical="center" wrapText="1"/>
    </xf>
    <xf numFmtId="0" fontId="10" fillId="0" borderId="17" xfId="11" applyFont="1" applyFill="1" applyBorder="1" applyAlignment="1">
      <alignment horizontal="center" vertical="center" wrapText="1"/>
    </xf>
    <xf numFmtId="0" fontId="10" fillId="0" borderId="61" xfId="11" applyFont="1" applyFill="1" applyBorder="1" applyAlignment="1">
      <alignment horizontal="center" vertical="center"/>
    </xf>
    <xf numFmtId="0" fontId="10" fillId="0" borderId="85" xfId="11" applyFont="1" applyFill="1" applyBorder="1" applyAlignment="1">
      <alignment horizontal="center" vertical="center"/>
    </xf>
    <xf numFmtId="0" fontId="10" fillId="0" borderId="38" xfId="11" applyFont="1" applyFill="1" applyBorder="1" applyAlignment="1">
      <alignment horizontal="center" vertical="center"/>
    </xf>
    <xf numFmtId="0" fontId="10" fillId="0" borderId="86" xfId="11" applyFont="1" applyFill="1" applyBorder="1" applyAlignment="1">
      <alignment horizontal="center" vertical="center"/>
    </xf>
    <xf numFmtId="0" fontId="10" fillId="0" borderId="39" xfId="11" applyFont="1" applyFill="1" applyBorder="1" applyAlignment="1">
      <alignment horizontal="center" vertical="center"/>
    </xf>
    <xf numFmtId="0" fontId="10" fillId="0" borderId="70" xfId="11" applyFont="1" applyFill="1" applyBorder="1" applyAlignment="1">
      <alignment horizontal="center" vertical="center"/>
    </xf>
    <xf numFmtId="0" fontId="10" fillId="0" borderId="67" xfId="11" applyNumberFormat="1" applyFont="1" applyFill="1" applyBorder="1" applyAlignment="1">
      <alignment horizontal="center" vertical="center" shrinkToFit="1"/>
    </xf>
    <xf numFmtId="0" fontId="20" fillId="0" borderId="68" xfId="11" applyNumberFormat="1" applyFont="1" applyFill="1" applyBorder="1" applyAlignment="1">
      <alignment horizontal="center" vertical="center" shrinkToFit="1"/>
    </xf>
    <xf numFmtId="0" fontId="20" fillId="0" borderId="53" xfId="11" applyNumberFormat="1" applyFont="1" applyFill="1" applyBorder="1" applyAlignment="1">
      <alignment horizontal="center" vertical="center" shrinkToFit="1"/>
    </xf>
    <xf numFmtId="181" fontId="20" fillId="0" borderId="50" xfId="11" applyNumberFormat="1" applyFont="1" applyFill="1" applyBorder="1" applyAlignment="1">
      <alignment horizontal="center" vertical="center" wrapText="1"/>
    </xf>
    <xf numFmtId="181" fontId="20" fillId="0" borderId="50" xfId="11" applyNumberFormat="1" applyFont="1" applyFill="1" applyBorder="1" applyAlignment="1">
      <alignment horizontal="center" vertical="center"/>
    </xf>
    <xf numFmtId="181" fontId="20" fillId="0" borderId="57" xfId="11" applyNumberFormat="1" applyFont="1" applyFill="1" applyBorder="1" applyAlignment="1">
      <alignment horizontal="center" vertical="center"/>
    </xf>
    <xf numFmtId="0" fontId="20" fillId="0" borderId="20" xfId="11" applyFont="1" applyFill="1" applyBorder="1" applyAlignment="1">
      <alignment horizontal="left" vertical="center"/>
    </xf>
    <xf numFmtId="0" fontId="20" fillId="0" borderId="15" xfId="11" applyFont="1" applyFill="1" applyBorder="1" applyAlignment="1">
      <alignment horizontal="left" vertical="center"/>
    </xf>
    <xf numFmtId="0" fontId="20" fillId="0" borderId="7" xfId="11" applyFont="1" applyFill="1" applyBorder="1" applyAlignment="1">
      <alignment horizontal="left" vertical="center"/>
    </xf>
    <xf numFmtId="0" fontId="20" fillId="0" borderId="1" xfId="11" applyFont="1" applyFill="1" applyBorder="1" applyAlignment="1">
      <alignment horizontal="left" vertical="center"/>
    </xf>
    <xf numFmtId="0" fontId="47" fillId="0" borderId="0" xfId="11" applyFont="1" applyFill="1" applyBorder="1" applyAlignment="1">
      <alignment horizontal="center" vertical="center"/>
    </xf>
    <xf numFmtId="0" fontId="33" fillId="0" borderId="0" xfId="11" applyFont="1" applyFill="1" applyAlignment="1">
      <alignment horizontal="center"/>
    </xf>
    <xf numFmtId="180" fontId="20" fillId="0" borderId="4" xfId="11" applyNumberFormat="1" applyFont="1" applyFill="1" applyBorder="1" applyAlignment="1">
      <alignment horizontal="left" vertical="center" wrapText="1" indent="1"/>
    </xf>
    <xf numFmtId="180" fontId="20" fillId="0" borderId="5" xfId="11" applyNumberFormat="1" applyFont="1" applyFill="1" applyBorder="1" applyAlignment="1">
      <alignment horizontal="left" vertical="center" wrapText="1" indent="1"/>
    </xf>
    <xf numFmtId="180" fontId="20" fillId="0" borderId="3" xfId="11" applyNumberFormat="1" applyFont="1" applyFill="1" applyBorder="1" applyAlignment="1">
      <alignment horizontal="left" vertical="center" wrapText="1" indent="1"/>
    </xf>
    <xf numFmtId="180" fontId="20" fillId="0" borderId="8" xfId="11" applyNumberFormat="1" applyFont="1" applyFill="1" applyBorder="1" applyAlignment="1">
      <alignment horizontal="left" vertical="center" wrapText="1" indent="1"/>
    </xf>
    <xf numFmtId="180" fontId="20" fillId="0" borderId="0" xfId="11" applyNumberFormat="1" applyFont="1" applyFill="1" applyBorder="1" applyAlignment="1">
      <alignment horizontal="left" vertical="center" wrapText="1" indent="1"/>
    </xf>
    <xf numFmtId="180" fontId="20" fillId="0" borderId="7" xfId="11" applyNumberFormat="1" applyFont="1" applyFill="1" applyBorder="1" applyAlignment="1">
      <alignment horizontal="left" vertical="center" wrapText="1" indent="1"/>
    </xf>
    <xf numFmtId="180" fontId="20" fillId="0" borderId="23" xfId="11" applyNumberFormat="1" applyFont="1" applyFill="1" applyBorder="1" applyAlignment="1">
      <alignment horizontal="left" vertical="center" wrapText="1" indent="1"/>
    </xf>
    <xf numFmtId="180" fontId="20" fillId="0" borderId="18" xfId="11" applyNumberFormat="1" applyFont="1" applyFill="1" applyBorder="1" applyAlignment="1">
      <alignment horizontal="left" vertical="center" wrapText="1" indent="1"/>
    </xf>
    <xf numFmtId="180" fontId="20" fillId="0" borderId="17" xfId="11" applyNumberFormat="1" applyFont="1" applyFill="1" applyBorder="1" applyAlignment="1">
      <alignment horizontal="left" vertical="center" wrapText="1" indent="1"/>
    </xf>
    <xf numFmtId="0" fontId="20" fillId="0" borderId="65" xfId="11" applyFont="1" applyFill="1" applyBorder="1" applyAlignment="1">
      <alignment horizontal="center" vertical="center" wrapText="1"/>
    </xf>
    <xf numFmtId="0" fontId="20" fillId="0" borderId="34" xfId="11" applyFont="1" applyFill="1" applyBorder="1" applyAlignment="1">
      <alignment horizontal="distributed" vertical="center"/>
    </xf>
    <xf numFmtId="0" fontId="20" fillId="0" borderId="35" xfId="11" applyFont="1" applyFill="1" applyBorder="1" applyAlignment="1">
      <alignment horizontal="distributed" vertical="center"/>
    </xf>
    <xf numFmtId="0" fontId="20" fillId="0" borderId="36" xfId="11" applyFont="1" applyFill="1" applyBorder="1" applyAlignment="1">
      <alignment horizontal="distributed" vertical="center"/>
    </xf>
    <xf numFmtId="0" fontId="20" fillId="0" borderId="10" xfId="11" applyFont="1" applyFill="1" applyBorder="1" applyAlignment="1"/>
    <xf numFmtId="0" fontId="20" fillId="0" borderId="9" xfId="11" applyFont="1" applyFill="1" applyBorder="1" applyAlignment="1"/>
    <xf numFmtId="0" fontId="10" fillId="0" borderId="1" xfId="11" applyFont="1" applyFill="1" applyBorder="1" applyAlignment="1"/>
    <xf numFmtId="0" fontId="20" fillId="0" borderId="2" xfId="11" applyFont="1" applyFill="1" applyBorder="1" applyAlignment="1">
      <alignment horizontal="center"/>
    </xf>
    <xf numFmtId="0" fontId="20" fillId="0" borderId="5" xfId="11" applyFont="1" applyFill="1" applyBorder="1" applyAlignment="1">
      <alignment horizontal="center"/>
    </xf>
    <xf numFmtId="0" fontId="10" fillId="0" borderId="3" xfId="11" applyFont="1" applyFill="1" applyBorder="1" applyAlignment="1">
      <alignment horizontal="center"/>
    </xf>
    <xf numFmtId="180" fontId="20" fillId="0" borderId="20" xfId="11" applyNumberFormat="1" applyFont="1" applyFill="1" applyBorder="1" applyAlignment="1">
      <alignment horizontal="left" vertical="center" wrapText="1" indent="1"/>
    </xf>
    <xf numFmtId="180" fontId="20" fillId="0" borderId="11" xfId="11" applyNumberFormat="1" applyFont="1" applyFill="1" applyBorder="1" applyAlignment="1">
      <alignment horizontal="left" vertical="center" wrapText="1" indent="1"/>
    </xf>
    <xf numFmtId="180" fontId="20" fillId="0" borderId="15" xfId="11" applyNumberFormat="1" applyFont="1" applyFill="1" applyBorder="1" applyAlignment="1">
      <alignment horizontal="left" vertical="center" wrapText="1" indent="1"/>
    </xf>
    <xf numFmtId="180" fontId="20" fillId="0" borderId="21" xfId="11" applyNumberFormat="1" applyFont="1" applyFill="1" applyBorder="1" applyAlignment="1">
      <alignment horizontal="left" vertical="center" wrapText="1" indent="1"/>
    </xf>
    <xf numFmtId="180" fontId="20" fillId="0" borderId="9" xfId="11" applyNumberFormat="1" applyFont="1" applyFill="1" applyBorder="1" applyAlignment="1">
      <alignment horizontal="left" vertical="center" wrapText="1" indent="1"/>
    </xf>
    <xf numFmtId="180" fontId="20" fillId="0" borderId="1" xfId="11" applyNumberFormat="1" applyFont="1" applyFill="1" applyBorder="1" applyAlignment="1">
      <alignment horizontal="left" vertical="center" wrapText="1" indent="1"/>
    </xf>
    <xf numFmtId="180" fontId="20" fillId="0" borderId="12" xfId="11" applyNumberFormat="1" applyFont="1" applyFill="1" applyBorder="1" applyAlignment="1">
      <alignment horizontal="center" vertical="center"/>
    </xf>
    <xf numFmtId="180" fontId="20" fillId="0" borderId="26" xfId="11" applyNumberFormat="1" applyFont="1" applyFill="1" applyBorder="1" applyAlignment="1">
      <alignment horizontal="center" vertical="center"/>
    </xf>
    <xf numFmtId="0" fontId="20" fillId="0" borderId="23" xfId="11" applyFont="1" applyFill="1" applyBorder="1" applyAlignment="1" applyProtection="1">
      <alignment horizontal="left" vertical="center" wrapText="1"/>
      <protection locked="0"/>
    </xf>
    <xf numFmtId="0" fontId="20" fillId="0" borderId="18" xfId="11" applyFont="1" applyFill="1" applyBorder="1" applyAlignment="1" applyProtection="1">
      <alignment horizontal="left" vertical="center" wrapText="1"/>
      <protection locked="0"/>
    </xf>
    <xf numFmtId="0" fontId="20" fillId="0" borderId="26" xfId="11" applyFont="1" applyFill="1" applyBorder="1" applyAlignment="1" applyProtection="1">
      <alignment horizontal="left" vertical="center" wrapText="1"/>
      <protection locked="0"/>
    </xf>
    <xf numFmtId="0" fontId="20" fillId="3" borderId="20" xfId="16" applyFont="1" applyFill="1" applyBorder="1" applyAlignment="1" applyProtection="1">
      <alignment horizontal="center" vertical="center" wrapText="1"/>
    </xf>
    <xf numFmtId="0" fontId="20" fillId="3" borderId="11" xfId="16" applyFont="1" applyFill="1" applyBorder="1" applyAlignment="1" applyProtection="1">
      <alignment horizontal="center" vertical="center" wrapText="1"/>
    </xf>
    <xf numFmtId="0" fontId="20" fillId="3" borderId="8" xfId="16" applyFont="1" applyFill="1" applyBorder="1" applyAlignment="1" applyProtection="1">
      <alignment horizontal="center" vertical="center" wrapText="1"/>
    </xf>
    <xf numFmtId="0" fontId="20" fillId="3" borderId="0" xfId="16" applyFont="1" applyFill="1" applyBorder="1" applyAlignment="1" applyProtection="1">
      <alignment horizontal="center" vertical="center" wrapText="1"/>
    </xf>
    <xf numFmtId="0" fontId="20" fillId="3" borderId="21" xfId="16" applyFont="1" applyFill="1" applyBorder="1" applyAlignment="1" applyProtection="1">
      <alignment horizontal="center" vertical="center" wrapText="1"/>
    </xf>
    <xf numFmtId="0" fontId="20" fillId="3" borderId="9" xfId="16" applyFont="1" applyFill="1" applyBorder="1" applyAlignment="1" applyProtection="1">
      <alignment horizontal="center" vertical="center" wrapText="1"/>
    </xf>
    <xf numFmtId="0" fontId="10" fillId="3" borderId="20" xfId="16" applyFont="1" applyFill="1" applyBorder="1" applyAlignment="1" applyProtection="1">
      <alignment horizontal="center" vertical="center" wrapText="1"/>
    </xf>
    <xf numFmtId="0" fontId="10" fillId="3" borderId="11" xfId="16" applyFont="1" applyFill="1" applyBorder="1" applyAlignment="1" applyProtection="1">
      <alignment horizontal="center" vertical="center" wrapText="1"/>
    </xf>
    <xf numFmtId="0" fontId="10" fillId="3" borderId="8" xfId="16" applyFont="1" applyFill="1" applyBorder="1" applyAlignment="1" applyProtection="1">
      <alignment horizontal="center" vertical="center" wrapText="1"/>
    </xf>
    <xf numFmtId="0" fontId="10" fillId="3" borderId="0" xfId="16" applyFont="1" applyFill="1" applyBorder="1" applyAlignment="1" applyProtection="1">
      <alignment horizontal="center" vertical="center" wrapText="1"/>
    </xf>
    <xf numFmtId="0" fontId="10" fillId="3" borderId="21" xfId="16" applyFont="1" applyFill="1" applyBorder="1" applyAlignment="1" applyProtection="1">
      <alignment horizontal="center" vertical="center" wrapText="1"/>
    </xf>
    <xf numFmtId="0" fontId="10" fillId="3" borderId="9" xfId="16" applyFont="1" applyFill="1" applyBorder="1" applyAlignment="1" applyProtection="1">
      <alignment horizontal="center" vertical="center" wrapText="1"/>
    </xf>
    <xf numFmtId="0" fontId="10" fillId="3" borderId="15" xfId="16" applyFont="1" applyFill="1" applyBorder="1" applyAlignment="1" applyProtection="1">
      <alignment horizontal="center" vertical="center" wrapText="1"/>
    </xf>
    <xf numFmtId="0" fontId="10" fillId="3" borderId="7" xfId="16" applyFont="1" applyFill="1" applyBorder="1" applyAlignment="1" applyProtection="1">
      <alignment horizontal="center" vertical="center" wrapText="1"/>
    </xf>
    <xf numFmtId="0" fontId="10" fillId="3" borderId="1" xfId="16" applyFont="1" applyFill="1" applyBorder="1" applyAlignment="1" applyProtection="1">
      <alignment horizontal="center" vertical="center" wrapText="1"/>
    </xf>
    <xf numFmtId="0" fontId="10" fillId="3" borderId="20" xfId="16" applyFont="1" applyFill="1" applyBorder="1" applyAlignment="1" applyProtection="1">
      <alignment horizontal="distributed" vertical="center" justifyLastLine="1"/>
    </xf>
    <xf numFmtId="0" fontId="10" fillId="3" borderId="11" xfId="16" applyFont="1" applyFill="1" applyBorder="1" applyAlignment="1" applyProtection="1">
      <alignment horizontal="distributed" vertical="center" justifyLastLine="1"/>
    </xf>
    <xf numFmtId="0" fontId="10" fillId="3" borderId="15" xfId="16" applyFont="1" applyFill="1" applyBorder="1" applyAlignment="1" applyProtection="1">
      <alignment horizontal="distributed" vertical="center" justifyLastLine="1"/>
    </xf>
    <xf numFmtId="0" fontId="10" fillId="3" borderId="8" xfId="16" applyFont="1" applyFill="1" applyBorder="1" applyAlignment="1" applyProtection="1">
      <alignment horizontal="distributed" vertical="center" justifyLastLine="1"/>
    </xf>
    <xf numFmtId="0" fontId="10" fillId="3" borderId="0" xfId="16" applyFont="1" applyFill="1" applyAlignment="1" applyProtection="1">
      <alignment horizontal="distributed" vertical="center" justifyLastLine="1"/>
    </xf>
    <xf numFmtId="0" fontId="10" fillId="3" borderId="7" xfId="16" applyFont="1" applyFill="1" applyBorder="1" applyAlignment="1" applyProtection="1">
      <alignment horizontal="distributed" vertical="center" justifyLastLine="1"/>
    </xf>
    <xf numFmtId="0" fontId="10" fillId="3" borderId="8" xfId="16" applyFont="1" applyFill="1" applyBorder="1" applyAlignment="1" applyProtection="1">
      <alignment horizontal="center" vertical="center" shrinkToFit="1"/>
    </xf>
    <xf numFmtId="0" fontId="10" fillId="3" borderId="0" xfId="16" applyFont="1" applyFill="1" applyAlignment="1" applyProtection="1">
      <alignment horizontal="center" vertical="center" shrinkToFit="1"/>
    </xf>
    <xf numFmtId="0" fontId="10" fillId="3" borderId="7" xfId="16" applyFont="1" applyFill="1" applyBorder="1" applyAlignment="1" applyProtection="1">
      <alignment horizontal="center" vertical="center" shrinkToFit="1"/>
    </xf>
    <xf numFmtId="0" fontId="10" fillId="3" borderId="21" xfId="16" applyFont="1" applyFill="1" applyBorder="1" applyAlignment="1" applyProtection="1">
      <alignment horizontal="center" vertical="center" shrinkToFit="1"/>
    </xf>
    <xf numFmtId="0" fontId="10" fillId="3" borderId="9" xfId="16" applyFont="1" applyFill="1" applyBorder="1" applyAlignment="1" applyProtection="1">
      <alignment horizontal="center" vertical="center" shrinkToFit="1"/>
    </xf>
    <xf numFmtId="0" fontId="10" fillId="3" borderId="1" xfId="16" applyFont="1" applyFill="1" applyBorder="1" applyAlignment="1" applyProtection="1">
      <alignment horizontal="center" vertical="center" shrinkToFit="1"/>
    </xf>
    <xf numFmtId="0" fontId="10" fillId="3" borderId="20" xfId="16" applyFont="1" applyFill="1" applyBorder="1" applyAlignment="1" applyProtection="1">
      <alignment horizontal="center" vertical="center" justifyLastLine="1"/>
    </xf>
    <xf numFmtId="0" fontId="10" fillId="3" borderId="11" xfId="16" applyFont="1" applyFill="1" applyBorder="1" applyAlignment="1" applyProtection="1">
      <alignment horizontal="center" vertical="center" justifyLastLine="1"/>
    </xf>
    <xf numFmtId="0" fontId="10" fillId="3" borderId="8" xfId="16" applyFont="1" applyFill="1" applyBorder="1" applyAlignment="1" applyProtection="1">
      <alignment horizontal="center" vertical="center" justifyLastLine="1"/>
    </xf>
    <xf numFmtId="0" fontId="10" fillId="3" borderId="0" xfId="16" applyFont="1" applyFill="1" applyAlignment="1" applyProtection="1">
      <alignment horizontal="center" vertical="center" justifyLastLine="1"/>
    </xf>
    <xf numFmtId="0" fontId="51" fillId="3" borderId="0" xfId="16" applyFont="1" applyFill="1" applyAlignment="1" applyProtection="1">
      <alignment horizontal="center" vertical="center"/>
    </xf>
    <xf numFmtId="0" fontId="51" fillId="3" borderId="9" xfId="16" applyFont="1" applyFill="1" applyBorder="1" applyAlignment="1" applyProtection="1">
      <alignment horizontal="center" vertical="center"/>
    </xf>
    <xf numFmtId="0" fontId="10" fillId="3" borderId="11" xfId="16" applyFont="1" applyFill="1" applyBorder="1" applyAlignment="1" applyProtection="1">
      <alignment horizontal="distributed" vertical="center" wrapText="1"/>
    </xf>
    <xf numFmtId="0" fontId="10" fillId="3" borderId="0" xfId="16" applyFont="1" applyFill="1" applyAlignment="1" applyProtection="1">
      <alignment horizontal="distributed" vertical="center" wrapText="1"/>
    </xf>
    <xf numFmtId="0" fontId="10" fillId="3" borderId="9" xfId="16" applyFont="1" applyFill="1" applyBorder="1" applyAlignment="1" applyProtection="1">
      <alignment horizontal="distributed" vertical="center" wrapText="1"/>
    </xf>
    <xf numFmtId="0" fontId="10" fillId="3" borderId="20" xfId="16" applyFont="1" applyFill="1" applyBorder="1" applyAlignment="1" applyProtection="1">
      <alignment horizontal="center" vertical="center"/>
    </xf>
    <xf numFmtId="0" fontId="10" fillId="3" borderId="11" xfId="16" applyFont="1" applyFill="1" applyBorder="1" applyAlignment="1" applyProtection="1">
      <alignment horizontal="center" vertical="center"/>
    </xf>
    <xf numFmtId="0" fontId="10" fillId="3" borderId="21" xfId="16" applyFont="1" applyFill="1" applyBorder="1" applyAlignment="1" applyProtection="1">
      <alignment horizontal="center" vertical="center"/>
    </xf>
    <xf numFmtId="0" fontId="10" fillId="3" borderId="9" xfId="16" applyFont="1" applyFill="1" applyBorder="1" applyAlignment="1" applyProtection="1">
      <alignment horizontal="center" vertical="center"/>
    </xf>
    <xf numFmtId="0" fontId="10" fillId="3" borderId="15" xfId="16" applyFont="1" applyFill="1" applyBorder="1" applyAlignment="1" applyProtection="1">
      <alignment horizontal="center" vertical="center"/>
    </xf>
    <xf numFmtId="0" fontId="10" fillId="3" borderId="1" xfId="16" applyFont="1" applyFill="1" applyBorder="1" applyAlignment="1" applyProtection="1">
      <alignment horizontal="center" vertical="center"/>
    </xf>
    <xf numFmtId="0" fontId="10" fillId="3" borderId="0" xfId="16" applyFont="1" applyFill="1" applyAlignment="1" applyProtection="1">
      <alignment horizontal="left" vertical="center"/>
    </xf>
    <xf numFmtId="0" fontId="10" fillId="3" borderId="7" xfId="16" applyFont="1" applyFill="1" applyBorder="1" applyAlignment="1" applyProtection="1">
      <alignment horizontal="left" vertical="center"/>
    </xf>
    <xf numFmtId="0" fontId="10" fillId="3" borderId="9" xfId="16" applyFont="1" applyFill="1" applyBorder="1" applyAlignment="1" applyProtection="1">
      <alignment horizontal="left" vertical="center"/>
    </xf>
    <xf numFmtId="0" fontId="10" fillId="3" borderId="1" xfId="16" applyFont="1" applyFill="1" applyBorder="1" applyAlignment="1" applyProtection="1">
      <alignment horizontal="left" vertical="center"/>
    </xf>
    <xf numFmtId="0" fontId="10" fillId="3" borderId="20" xfId="16" applyFont="1" applyFill="1" applyBorder="1" applyAlignment="1" applyProtection="1">
      <alignment horizontal="left" vertical="top"/>
    </xf>
    <xf numFmtId="0" fontId="10" fillId="3" borderId="11" xfId="16" applyFont="1" applyFill="1" applyBorder="1" applyAlignment="1" applyProtection="1">
      <alignment horizontal="left" vertical="top"/>
    </xf>
    <xf numFmtId="0" fontId="10" fillId="3" borderId="15" xfId="16" applyFont="1" applyFill="1" applyBorder="1" applyAlignment="1" applyProtection="1">
      <alignment horizontal="left" vertical="top"/>
    </xf>
    <xf numFmtId="0" fontId="10" fillId="3" borderId="8" xfId="16" applyFont="1" applyFill="1" applyBorder="1" applyAlignment="1" applyProtection="1">
      <alignment horizontal="left" vertical="top"/>
    </xf>
    <xf numFmtId="0" fontId="10" fillId="3" borderId="0" xfId="16" applyFont="1" applyFill="1" applyBorder="1" applyAlignment="1" applyProtection="1">
      <alignment horizontal="left" vertical="top"/>
    </xf>
    <xf numFmtId="0" fontId="10" fillId="3" borderId="7" xfId="16" applyFont="1" applyFill="1" applyBorder="1" applyAlignment="1" applyProtection="1">
      <alignment horizontal="left" vertical="top"/>
    </xf>
    <xf numFmtId="0" fontId="20" fillId="3" borderId="15" xfId="16" applyFont="1" applyFill="1" applyBorder="1" applyAlignment="1" applyProtection="1">
      <alignment horizontal="center" vertical="center" wrapText="1"/>
    </xf>
    <xf numFmtId="0" fontId="20" fillId="3" borderId="0" xfId="16" applyFont="1" applyFill="1" applyAlignment="1" applyProtection="1">
      <alignment horizontal="center" vertical="center" wrapText="1"/>
    </xf>
    <xf numFmtId="0" fontId="20" fillId="3" borderId="7" xfId="16" applyFont="1" applyFill="1" applyBorder="1" applyAlignment="1" applyProtection="1">
      <alignment horizontal="center" vertical="center" wrapText="1"/>
    </xf>
    <xf numFmtId="0" fontId="21" fillId="3" borderId="0" xfId="16" applyFont="1" applyFill="1" applyAlignment="1" applyProtection="1">
      <alignment vertical="top" wrapText="1"/>
    </xf>
    <xf numFmtId="0" fontId="20" fillId="3" borderId="8" xfId="16" applyFont="1" applyFill="1" applyBorder="1" applyAlignment="1" applyProtection="1">
      <alignment horizontal="center" vertical="center" wrapText="1" shrinkToFit="1"/>
    </xf>
    <xf numFmtId="0" fontId="20" fillId="3" borderId="0" xfId="16" applyFont="1" applyFill="1" applyAlignment="1" applyProtection="1">
      <alignment horizontal="center" vertical="center" shrinkToFit="1"/>
    </xf>
    <xf numFmtId="0" fontId="20" fillId="3" borderId="21" xfId="16" applyFont="1" applyFill="1" applyBorder="1" applyAlignment="1" applyProtection="1">
      <alignment horizontal="center" vertical="center" shrinkToFit="1"/>
    </xf>
    <xf numFmtId="0" fontId="20" fillId="3" borderId="9" xfId="16" applyFont="1" applyFill="1" applyBorder="1" applyAlignment="1" applyProtection="1">
      <alignment horizontal="center" vertical="center" shrinkToFit="1"/>
    </xf>
    <xf numFmtId="0" fontId="20" fillId="3" borderId="11" xfId="16" applyFont="1" applyFill="1" applyBorder="1" applyAlignment="1" applyProtection="1">
      <alignment horizontal="center" vertical="center" shrinkToFit="1"/>
    </xf>
    <xf numFmtId="0" fontId="20" fillId="3" borderId="15" xfId="16" applyFont="1" applyFill="1" applyBorder="1" applyAlignment="1" applyProtection="1">
      <alignment horizontal="center" vertical="center" shrinkToFit="1"/>
    </xf>
    <xf numFmtId="0" fontId="20" fillId="3" borderId="1" xfId="16" applyFont="1" applyFill="1" applyBorder="1" applyAlignment="1" applyProtection="1">
      <alignment horizontal="center" vertical="center" shrinkToFit="1"/>
    </xf>
    <xf numFmtId="0" fontId="10" fillId="3" borderId="21" xfId="16" applyFont="1" applyFill="1" applyBorder="1" applyAlignment="1" applyProtection="1">
      <alignment horizontal="distributed" vertical="center" justifyLastLine="1"/>
    </xf>
    <xf numFmtId="0" fontId="10" fillId="3" borderId="9" xfId="16" applyFont="1" applyFill="1" applyBorder="1" applyAlignment="1" applyProtection="1">
      <alignment horizontal="distributed" vertical="center" justifyLastLine="1"/>
    </xf>
    <xf numFmtId="0" fontId="10" fillId="3" borderId="1" xfId="16" applyFont="1" applyFill="1" applyBorder="1" applyAlignment="1" applyProtection="1">
      <alignment horizontal="distributed" vertical="center" justifyLastLine="1"/>
    </xf>
    <xf numFmtId="0" fontId="21" fillId="3" borderId="20" xfId="16" applyFont="1" applyFill="1" applyBorder="1" applyAlignment="1" applyProtection="1">
      <alignment horizontal="center" vertical="center" wrapText="1" shrinkToFit="1"/>
    </xf>
    <xf numFmtId="0" fontId="21" fillId="3" borderId="11" xfId="16" applyFont="1" applyFill="1" applyBorder="1" applyAlignment="1" applyProtection="1">
      <alignment horizontal="center" vertical="center" wrapText="1" shrinkToFit="1"/>
    </xf>
    <xf numFmtId="0" fontId="21" fillId="3" borderId="21" xfId="16" applyFont="1" applyFill="1" applyBorder="1" applyAlignment="1" applyProtection="1">
      <alignment horizontal="center" vertical="center" wrapText="1" shrinkToFit="1"/>
    </xf>
    <xf numFmtId="0" fontId="21" fillId="3" borderId="9" xfId="16" applyFont="1" applyFill="1" applyBorder="1" applyAlignment="1" applyProtection="1">
      <alignment horizontal="center" vertical="center" wrapText="1" shrinkToFit="1"/>
    </xf>
    <xf numFmtId="0" fontId="10" fillId="3" borderId="15" xfId="16" applyFont="1" applyFill="1" applyBorder="1" applyAlignment="1" applyProtection="1">
      <alignment horizontal="center" vertical="center" justifyLastLine="1"/>
    </xf>
    <xf numFmtId="0" fontId="10" fillId="3" borderId="21" xfId="16" applyFont="1" applyFill="1" applyBorder="1" applyAlignment="1" applyProtection="1">
      <alignment horizontal="center" vertical="center" justifyLastLine="1"/>
    </xf>
    <xf numFmtId="0" fontId="10" fillId="3" borderId="9" xfId="16" applyFont="1" applyFill="1" applyBorder="1" applyAlignment="1" applyProtection="1">
      <alignment horizontal="center" vertical="center" justifyLastLine="1"/>
    </xf>
    <xf numFmtId="0" fontId="10" fillId="3" borderId="1" xfId="16" applyFont="1" applyFill="1" applyBorder="1" applyAlignment="1" applyProtection="1">
      <alignment horizontal="center" vertical="center" justifyLastLine="1"/>
    </xf>
    <xf numFmtId="0" fontId="10" fillId="0" borderId="20" xfId="16" applyFont="1" applyFill="1" applyBorder="1" applyAlignment="1" applyProtection="1">
      <alignment horizontal="center" vertical="center" shrinkToFit="1"/>
    </xf>
    <xf numFmtId="0" fontId="10" fillId="0" borderId="11" xfId="16" applyFont="1" applyFill="1" applyBorder="1" applyAlignment="1" applyProtection="1">
      <alignment horizontal="center" vertical="center" shrinkToFit="1"/>
    </xf>
    <xf numFmtId="0" fontId="10" fillId="0" borderId="15" xfId="16" applyFont="1" applyFill="1" applyBorder="1" applyAlignment="1" applyProtection="1">
      <alignment horizontal="center" vertical="center" shrinkToFit="1"/>
    </xf>
    <xf numFmtId="0" fontId="10" fillId="0" borderId="21" xfId="16" applyFont="1" applyFill="1" applyBorder="1" applyAlignment="1" applyProtection="1">
      <alignment horizontal="center" vertical="center" shrinkToFit="1"/>
    </xf>
    <xf numFmtId="0" fontId="10" fillId="0" borderId="9" xfId="16" applyFont="1" applyFill="1" applyBorder="1" applyAlignment="1" applyProtection="1">
      <alignment horizontal="center" vertical="center" shrinkToFit="1"/>
    </xf>
    <xf numFmtId="0" fontId="10" fillId="0" borderId="1" xfId="16" applyFont="1" applyFill="1" applyBorder="1" applyAlignment="1" applyProtection="1">
      <alignment horizontal="center" vertical="center" shrinkToFit="1"/>
    </xf>
    <xf numFmtId="0" fontId="10" fillId="3" borderId="20" xfId="16" applyFont="1" applyFill="1" applyBorder="1" applyAlignment="1" applyProtection="1">
      <alignment horizontal="center" vertical="center" shrinkToFit="1"/>
    </xf>
    <xf numFmtId="0" fontId="10" fillId="3" borderId="11" xfId="16" applyFont="1" applyFill="1" applyBorder="1" applyAlignment="1" applyProtection="1">
      <alignment horizontal="center" vertical="center" shrinkToFit="1"/>
    </xf>
    <xf numFmtId="0" fontId="10" fillId="3" borderId="15" xfId="16" applyFont="1" applyFill="1" applyBorder="1" applyAlignment="1" applyProtection="1">
      <alignment horizontal="center" vertical="center" shrinkToFit="1"/>
    </xf>
    <xf numFmtId="0" fontId="10" fillId="3" borderId="8" xfId="16" applyFont="1" applyFill="1" applyBorder="1" applyAlignment="1" applyProtection="1">
      <alignment horizontal="center" vertical="center"/>
    </xf>
    <xf numFmtId="0" fontId="10" fillId="3" borderId="0" xfId="16" applyFont="1" applyFill="1" applyAlignment="1" applyProtection="1">
      <alignment horizontal="center" vertical="center"/>
    </xf>
    <xf numFmtId="0" fontId="10" fillId="3" borderId="7" xfId="16" applyFont="1" applyFill="1" applyBorder="1" applyAlignment="1" applyProtection="1">
      <alignment horizontal="center" vertical="center"/>
    </xf>
    <xf numFmtId="0" fontId="10" fillId="3" borderId="0" xfId="16" applyFont="1" applyFill="1" applyAlignment="1" applyProtection="1">
      <alignment horizontal="center" vertical="center" wrapText="1"/>
    </xf>
    <xf numFmtId="0" fontId="10" fillId="3" borderId="100" xfId="16" applyFont="1" applyFill="1" applyBorder="1" applyAlignment="1" applyProtection="1">
      <alignment horizontal="center" vertical="center" wrapText="1"/>
    </xf>
    <xf numFmtId="0" fontId="20" fillId="3" borderId="1" xfId="16" applyFont="1" applyFill="1" applyBorder="1" applyAlignment="1" applyProtection="1">
      <alignment horizontal="center" vertical="center" wrapText="1"/>
    </xf>
    <xf numFmtId="0" fontId="51" fillId="3" borderId="8" xfId="16" applyFont="1" applyFill="1" applyBorder="1" applyAlignment="1" applyProtection="1">
      <alignment horizontal="center" vertical="center" wrapText="1" shrinkToFit="1"/>
    </xf>
    <xf numFmtId="0" fontId="51" fillId="3" borderId="0" xfId="16" applyFont="1" applyFill="1" applyAlignment="1" applyProtection="1">
      <alignment horizontal="center" vertical="center" shrinkToFit="1"/>
    </xf>
    <xf numFmtId="0" fontId="51" fillId="3" borderId="21" xfId="16" applyFont="1" applyFill="1" applyBorder="1" applyAlignment="1" applyProtection="1">
      <alignment horizontal="center" vertical="center" shrinkToFit="1"/>
    </xf>
    <xf numFmtId="0" fontId="51" fillId="3" borderId="9" xfId="16" applyFont="1" applyFill="1" applyBorder="1" applyAlignment="1" applyProtection="1">
      <alignment horizontal="center" vertical="center" shrinkToFit="1"/>
    </xf>
    <xf numFmtId="0" fontId="51" fillId="3" borderId="63" xfId="16" applyFont="1" applyFill="1" applyBorder="1" applyAlignment="1" applyProtection="1">
      <alignment horizontal="center" vertical="center" wrapText="1" shrinkToFit="1"/>
    </xf>
    <xf numFmtId="0" fontId="51" fillId="3" borderId="63" xfId="16" applyFont="1" applyFill="1" applyBorder="1" applyAlignment="1" applyProtection="1">
      <alignment horizontal="center" vertical="center" shrinkToFit="1"/>
    </xf>
    <xf numFmtId="0" fontId="51" fillId="3" borderId="100" xfId="16" applyFont="1" applyFill="1" applyBorder="1" applyAlignment="1" applyProtection="1">
      <alignment horizontal="center" vertical="center" shrinkToFit="1"/>
    </xf>
    <xf numFmtId="0" fontId="51" fillId="3" borderId="29" xfId="16" applyFont="1" applyFill="1" applyBorder="1" applyAlignment="1" applyProtection="1">
      <alignment horizontal="center" vertical="center" shrinkToFit="1"/>
    </xf>
    <xf numFmtId="0" fontId="51" fillId="3" borderId="7" xfId="16" applyFont="1" applyFill="1" applyBorder="1" applyAlignment="1" applyProtection="1">
      <alignment horizontal="center" vertical="center" shrinkToFit="1"/>
    </xf>
    <xf numFmtId="0" fontId="51" fillId="3" borderId="1" xfId="16" applyFont="1" applyFill="1" applyBorder="1" applyAlignment="1" applyProtection="1">
      <alignment horizontal="center" vertical="center" shrinkToFit="1"/>
    </xf>
    <xf numFmtId="0" fontId="20" fillId="3" borderId="0" xfId="16" applyFont="1" applyFill="1" applyAlignment="1" applyProtection="1">
      <alignment vertical="center"/>
    </xf>
    <xf numFmtId="0" fontId="20" fillId="3" borderId="8" xfId="16" applyFont="1" applyFill="1" applyBorder="1" applyAlignment="1" applyProtection="1">
      <alignment vertical="center"/>
    </xf>
    <xf numFmtId="0" fontId="20" fillId="3" borderId="21" xfId="16" applyFont="1" applyFill="1" applyBorder="1" applyAlignment="1" applyProtection="1">
      <alignment vertical="center"/>
    </xf>
    <xf numFmtId="0" fontId="20" fillId="3" borderId="9" xfId="16" applyFont="1" applyFill="1" applyBorder="1" applyAlignment="1" applyProtection="1">
      <alignment vertical="center"/>
    </xf>
    <xf numFmtId="0" fontId="10" fillId="3" borderId="29" xfId="16" applyFont="1" applyFill="1" applyBorder="1" applyAlignment="1" applyProtection="1">
      <alignment horizontal="center" vertical="center" wrapText="1"/>
    </xf>
    <xf numFmtId="190" fontId="10" fillId="3" borderId="8" xfId="16" applyNumberFormat="1" applyFont="1" applyFill="1" applyBorder="1" applyAlignment="1" applyProtection="1">
      <alignment horizontal="center" vertical="center" shrinkToFit="1"/>
    </xf>
    <xf numFmtId="190" fontId="10" fillId="3" borderId="0" xfId="16" applyNumberFormat="1" applyFont="1" applyFill="1" applyAlignment="1" applyProtection="1">
      <alignment horizontal="center" vertical="center" shrinkToFit="1"/>
    </xf>
    <xf numFmtId="190" fontId="10" fillId="3" borderId="7" xfId="16" applyNumberFormat="1" applyFont="1" applyFill="1" applyBorder="1" applyAlignment="1" applyProtection="1">
      <alignment horizontal="center" vertical="center" shrinkToFit="1"/>
    </xf>
    <xf numFmtId="190" fontId="10" fillId="3" borderId="21" xfId="16" applyNumberFormat="1" applyFont="1" applyFill="1" applyBorder="1" applyAlignment="1" applyProtection="1">
      <alignment horizontal="center" vertical="center" shrinkToFit="1"/>
    </xf>
    <xf numFmtId="190" fontId="10" fillId="3" borderId="9" xfId="16" applyNumberFormat="1" applyFont="1" applyFill="1" applyBorder="1" applyAlignment="1" applyProtection="1">
      <alignment horizontal="center" vertical="center" shrinkToFit="1"/>
    </xf>
    <xf numFmtId="190" fontId="10" fillId="3" borderId="1" xfId="16" applyNumberFormat="1" applyFont="1" applyFill="1" applyBorder="1" applyAlignment="1" applyProtection="1">
      <alignment horizontal="center" vertical="center" shrinkToFit="1"/>
    </xf>
    <xf numFmtId="0" fontId="10" fillId="3" borderId="0" xfId="16" applyFont="1" applyFill="1" applyAlignment="1" applyProtection="1">
      <alignment horizontal="distributed" vertical="center"/>
    </xf>
    <xf numFmtId="0" fontId="10" fillId="3" borderId="9" xfId="16" applyFont="1" applyFill="1" applyBorder="1" applyAlignment="1" applyProtection="1">
      <alignment horizontal="distributed" vertical="center"/>
    </xf>
    <xf numFmtId="190" fontId="20" fillId="3" borderId="0" xfId="16" applyNumberFormat="1" applyFont="1" applyFill="1" applyAlignment="1" applyProtection="1">
      <alignment horizontal="left" vertical="center" wrapText="1"/>
    </xf>
    <xf numFmtId="0" fontId="20" fillId="3" borderId="11" xfId="16" applyFont="1" applyFill="1" applyBorder="1" applyAlignment="1" applyProtection="1">
      <alignment horizontal="distributed" vertical="center" wrapText="1"/>
    </xf>
    <xf numFmtId="0" fontId="20" fillId="3" borderId="0" xfId="16" applyFont="1" applyFill="1" applyAlignment="1" applyProtection="1">
      <alignment horizontal="distributed" vertical="center" wrapText="1"/>
    </xf>
    <xf numFmtId="0" fontId="20" fillId="3" borderId="9" xfId="16" applyFont="1" applyFill="1" applyBorder="1" applyAlignment="1" applyProtection="1">
      <alignment horizontal="distributed" vertical="center" wrapText="1"/>
    </xf>
    <xf numFmtId="0" fontId="10" fillId="3" borderId="11" xfId="16" applyFont="1" applyFill="1" applyBorder="1" applyAlignment="1" applyProtection="1">
      <alignment vertical="center"/>
    </xf>
    <xf numFmtId="0" fontId="10" fillId="3" borderId="15" xfId="16" applyFont="1" applyFill="1" applyBorder="1" applyAlignment="1" applyProtection="1">
      <alignment vertical="center"/>
    </xf>
    <xf numFmtId="190" fontId="20" fillId="3" borderId="9" xfId="16" applyNumberFormat="1" applyFont="1" applyFill="1" applyBorder="1" applyAlignment="1" applyProtection="1">
      <alignment horizontal="left" vertical="center" wrapText="1"/>
    </xf>
    <xf numFmtId="0" fontId="10" fillId="3" borderId="46" xfId="16" applyFont="1" applyFill="1" applyBorder="1" applyAlignment="1" applyProtection="1">
      <alignment vertical="center"/>
    </xf>
    <xf numFmtId="0" fontId="33" fillId="3" borderId="0" xfId="16" applyFont="1" applyFill="1" applyAlignment="1" applyProtection="1">
      <alignment vertical="center"/>
    </xf>
    <xf numFmtId="0" fontId="33" fillId="3" borderId="9" xfId="16" applyFont="1" applyFill="1" applyBorder="1" applyAlignment="1" applyProtection="1">
      <alignment vertical="center"/>
    </xf>
    <xf numFmtId="0" fontId="20" fillId="3" borderId="46" xfId="16" applyFont="1" applyFill="1" applyBorder="1" applyAlignment="1" applyProtection="1">
      <alignment vertical="center"/>
    </xf>
    <xf numFmtId="0" fontId="10" fillId="3" borderId="0" xfId="16" applyFont="1" applyFill="1" applyBorder="1" applyAlignment="1" applyProtection="1">
      <alignment horizontal="distributed" vertical="center" wrapText="1"/>
    </xf>
    <xf numFmtId="0" fontId="10" fillId="3" borderId="0" xfId="16" applyFont="1" applyFill="1" applyBorder="1" applyAlignment="1" applyProtection="1">
      <alignment horizontal="right" vertical="center"/>
    </xf>
    <xf numFmtId="0" fontId="10" fillId="3" borderId="0" xfId="16" applyFont="1" applyFill="1" applyBorder="1" applyAlignment="1" applyProtection="1">
      <alignment horizontal="distributed" vertical="center"/>
    </xf>
    <xf numFmtId="0" fontId="10" fillId="3" borderId="21" xfId="16" applyFont="1" applyFill="1" applyBorder="1" applyAlignment="1" applyProtection="1">
      <alignment horizontal="left" vertical="center"/>
    </xf>
    <xf numFmtId="0" fontId="10" fillId="3" borderId="11" xfId="16" applyFont="1" applyFill="1" applyBorder="1" applyAlignment="1" applyProtection="1">
      <alignment horizontal="distributed" vertical="center"/>
    </xf>
    <xf numFmtId="0" fontId="10" fillId="3" borderId="20" xfId="16" applyFont="1" applyFill="1" applyBorder="1" applyAlignment="1" applyProtection="1">
      <alignment horizontal="left" vertical="center" shrinkToFit="1"/>
    </xf>
    <xf numFmtId="0" fontId="10" fillId="3" borderId="11" xfId="16" applyFont="1" applyFill="1" applyBorder="1" applyAlignment="1" applyProtection="1">
      <alignment horizontal="left" vertical="center" shrinkToFit="1"/>
    </xf>
    <xf numFmtId="0" fontId="10" fillId="3" borderId="15" xfId="16" applyFont="1" applyFill="1" applyBorder="1" applyAlignment="1" applyProtection="1">
      <alignment horizontal="left" vertical="center" shrinkToFit="1"/>
    </xf>
    <xf numFmtId="0" fontId="10" fillId="3" borderId="8" xfId="16" applyFont="1" applyFill="1" applyBorder="1" applyAlignment="1" applyProtection="1">
      <alignment horizontal="left" vertical="center" shrinkToFit="1"/>
    </xf>
    <xf numFmtId="0" fontId="10" fillId="3" borderId="0" xfId="16" applyFont="1" applyFill="1" applyAlignment="1" applyProtection="1">
      <alignment horizontal="left" vertical="center" shrinkToFit="1"/>
    </xf>
    <xf numFmtId="0" fontId="10" fillId="3" borderId="7" xfId="16" applyFont="1" applyFill="1" applyBorder="1" applyAlignment="1" applyProtection="1">
      <alignment horizontal="left" vertical="center" shrinkToFit="1"/>
    </xf>
    <xf numFmtId="0" fontId="10" fillId="3" borderId="21" xfId="16" applyFont="1" applyFill="1" applyBorder="1" applyAlignment="1" applyProtection="1">
      <alignment horizontal="left" vertical="center" shrinkToFit="1"/>
    </xf>
    <xf numFmtId="0" fontId="10" fillId="3" borderId="9" xfId="16" applyFont="1" applyFill="1" applyBorder="1" applyAlignment="1" applyProtection="1">
      <alignment horizontal="left" vertical="center" shrinkToFit="1"/>
    </xf>
    <xf numFmtId="0" fontId="10" fillId="3" borderId="1" xfId="16" applyFont="1" applyFill="1" applyBorder="1" applyAlignment="1" applyProtection="1">
      <alignment horizontal="left" vertical="center" shrinkToFit="1"/>
    </xf>
    <xf numFmtId="0" fontId="10" fillId="3" borderId="0" xfId="16" applyFont="1" applyFill="1" applyBorder="1" applyAlignment="1" applyProtection="1">
      <alignment horizontal="left" vertical="center"/>
    </xf>
    <xf numFmtId="0" fontId="10" fillId="3" borderId="46" xfId="16" applyFont="1" applyFill="1" applyBorder="1" applyAlignment="1" applyProtection="1">
      <alignment horizontal="left" vertical="center"/>
    </xf>
    <xf numFmtId="0" fontId="10" fillId="3" borderId="0" xfId="16" applyFont="1" applyFill="1" applyBorder="1" applyAlignment="1" applyProtection="1">
      <alignment horizontal="left" vertical="center" shrinkToFit="1"/>
    </xf>
    <xf numFmtId="0" fontId="10" fillId="3" borderId="29" xfId="16" applyFont="1" applyFill="1" applyBorder="1" applyAlignment="1" applyProtection="1">
      <alignment horizontal="left" vertical="center" shrinkToFit="1"/>
    </xf>
    <xf numFmtId="0" fontId="10" fillId="3" borderId="30" xfId="16" applyFont="1" applyFill="1" applyBorder="1" applyAlignment="1" applyProtection="1">
      <alignment horizontal="left" vertical="center" shrinkToFit="1"/>
    </xf>
    <xf numFmtId="0" fontId="10" fillId="3" borderId="31" xfId="16" applyFont="1" applyFill="1" applyBorder="1" applyAlignment="1" applyProtection="1">
      <alignment horizontal="left" vertical="center" shrinkToFit="1"/>
    </xf>
    <xf numFmtId="0" fontId="20" fillId="3" borderId="101" xfId="16" applyFont="1" applyFill="1" applyBorder="1" applyAlignment="1" applyProtection="1">
      <alignment vertical="center" wrapText="1" shrinkToFit="1"/>
    </xf>
    <xf numFmtId="0" fontId="20" fillId="3" borderId="46" xfId="16" applyFont="1" applyFill="1" applyBorder="1" applyAlignment="1" applyProtection="1">
      <alignment vertical="center" wrapText="1" shrinkToFit="1"/>
    </xf>
    <xf numFmtId="0" fontId="20" fillId="3" borderId="11" xfId="16" applyFont="1" applyFill="1" applyBorder="1" applyAlignment="1" applyProtection="1">
      <alignment horizontal="distributed" vertical="center"/>
    </xf>
    <xf numFmtId="0" fontId="20" fillId="3" borderId="0" xfId="16" applyFont="1" applyFill="1" applyAlignment="1" applyProtection="1">
      <alignment horizontal="distributed" vertical="center"/>
    </xf>
    <xf numFmtId="0" fontId="20" fillId="3" borderId="9" xfId="16" applyFont="1" applyFill="1" applyBorder="1" applyAlignment="1" applyProtection="1">
      <alignment horizontal="distributed" vertical="center"/>
    </xf>
    <xf numFmtId="0" fontId="10" fillId="3" borderId="20" xfId="16" applyFont="1" applyFill="1" applyBorder="1" applyAlignment="1" applyProtection="1">
      <alignment vertical="center"/>
    </xf>
    <xf numFmtId="0" fontId="10" fillId="3" borderId="8" xfId="16" applyFont="1" applyFill="1" applyBorder="1" applyAlignment="1" applyProtection="1">
      <alignment vertical="center"/>
    </xf>
    <xf numFmtId="0" fontId="10" fillId="3" borderId="0" xfId="16" applyFont="1" applyFill="1" applyBorder="1" applyAlignment="1" applyProtection="1">
      <alignment vertical="center"/>
    </xf>
    <xf numFmtId="0" fontId="10" fillId="3" borderId="7" xfId="16" applyFont="1" applyFill="1" applyBorder="1" applyAlignment="1" applyProtection="1">
      <alignment vertical="center"/>
    </xf>
    <xf numFmtId="0" fontId="10" fillId="3" borderId="21" xfId="16" applyFont="1" applyFill="1" applyBorder="1" applyAlignment="1" applyProtection="1">
      <alignment vertical="center"/>
    </xf>
    <xf numFmtId="0" fontId="10" fillId="3" borderId="9" xfId="16" applyFont="1" applyFill="1" applyBorder="1" applyAlignment="1" applyProtection="1">
      <alignment vertical="center"/>
    </xf>
    <xf numFmtId="0" fontId="10" fillId="3" borderId="1" xfId="16" applyFont="1" applyFill="1" applyBorder="1" applyAlignment="1" applyProtection="1">
      <alignment vertical="center"/>
    </xf>
    <xf numFmtId="0" fontId="10" fillId="3" borderId="29" xfId="16" applyFont="1" applyFill="1" applyBorder="1" applyAlignment="1" applyProtection="1">
      <alignment horizontal="left" vertical="center"/>
    </xf>
    <xf numFmtId="0" fontId="10" fillId="3" borderId="30" xfId="16" applyFont="1" applyFill="1" applyBorder="1" applyAlignment="1" applyProtection="1">
      <alignment horizontal="left" vertical="center"/>
    </xf>
    <xf numFmtId="0" fontId="10" fillId="3" borderId="31" xfId="16" applyFont="1" applyFill="1" applyBorder="1" applyAlignment="1" applyProtection="1">
      <alignment horizontal="left" vertical="center"/>
    </xf>
    <xf numFmtId="0" fontId="10" fillId="3" borderId="29" xfId="16" applyFont="1" applyFill="1" applyBorder="1" applyAlignment="1" applyProtection="1">
      <alignment horizontal="center" vertical="center"/>
    </xf>
    <xf numFmtId="0" fontId="10" fillId="3" borderId="30" xfId="16" applyFont="1" applyFill="1" applyBorder="1" applyAlignment="1" applyProtection="1">
      <alignment horizontal="center" vertical="center"/>
    </xf>
    <xf numFmtId="0" fontId="10" fillId="3" borderId="31" xfId="16" applyFont="1" applyFill="1" applyBorder="1" applyAlignment="1" applyProtection="1">
      <alignment horizontal="center" vertical="center"/>
    </xf>
    <xf numFmtId="190" fontId="10" fillId="3" borderId="0" xfId="16" applyNumberFormat="1" applyFont="1" applyFill="1" applyBorder="1" applyAlignment="1" applyProtection="1">
      <alignment horizontal="right" vertical="center"/>
    </xf>
    <xf numFmtId="0" fontId="23" fillId="3" borderId="0" xfId="16" applyFont="1" applyFill="1" applyBorder="1" applyAlignment="1" applyProtection="1">
      <alignment horizontal="center" vertical="top"/>
    </xf>
    <xf numFmtId="0" fontId="50" fillId="3" borderId="0" xfId="16" applyFont="1" applyFill="1" applyBorder="1" applyAlignment="1" applyProtection="1">
      <alignment horizontal="center" vertical="top"/>
    </xf>
    <xf numFmtId="0" fontId="33" fillId="3" borderId="0" xfId="16" applyFont="1" applyFill="1" applyBorder="1" applyAlignment="1" applyProtection="1">
      <alignment horizontal="left" vertical="center"/>
    </xf>
    <xf numFmtId="0" fontId="33" fillId="3" borderId="9" xfId="16" applyFont="1" applyFill="1" applyBorder="1" applyAlignment="1" applyProtection="1">
      <alignment horizontal="left" vertical="center"/>
    </xf>
    <xf numFmtId="0" fontId="49" fillId="3" borderId="9" xfId="16" applyFont="1" applyFill="1" applyBorder="1" applyAlignment="1" applyProtection="1">
      <alignment horizontal="right" vertical="center"/>
    </xf>
    <xf numFmtId="0" fontId="8" fillId="3" borderId="0" xfId="11" applyFont="1" applyFill="1" applyAlignment="1">
      <alignment horizontal="center" vertical="center"/>
    </xf>
    <xf numFmtId="0" fontId="10" fillId="3" borderId="0" xfId="16" applyFont="1" applyFill="1" applyBorder="1" applyAlignment="1" applyProtection="1">
      <alignment horizontal="distributed" vertical="center" justifyLastLine="1"/>
    </xf>
    <xf numFmtId="180" fontId="2" fillId="0" borderId="76" xfId="13" applyNumberFormat="1" applyFont="1" applyFill="1" applyBorder="1" applyAlignment="1">
      <alignment horizontal="center" vertical="center" textRotation="255" shrinkToFit="1"/>
    </xf>
    <xf numFmtId="180" fontId="2" fillId="0" borderId="77" xfId="13" applyNumberFormat="1" applyFont="1" applyFill="1" applyBorder="1" applyAlignment="1">
      <alignment horizontal="center" vertical="center" textRotation="255" shrinkToFit="1"/>
    </xf>
    <xf numFmtId="0" fontId="4" fillId="0" borderId="80" xfId="13" applyFont="1" applyBorder="1" applyAlignment="1">
      <alignment horizontal="left" vertical="center"/>
    </xf>
    <xf numFmtId="0" fontId="4" fillId="0" borderId="81" xfId="13" applyFont="1" applyBorder="1" applyAlignment="1">
      <alignment horizontal="left" vertical="center"/>
    </xf>
    <xf numFmtId="0" fontId="4" fillId="0" borderId="82" xfId="13" applyFont="1" applyBorder="1" applyAlignment="1">
      <alignment horizontal="left" vertical="center"/>
    </xf>
    <xf numFmtId="0" fontId="4" fillId="0" borderId="83" xfId="13" applyFont="1" applyBorder="1" applyAlignment="1">
      <alignment horizontal="left" vertical="center"/>
    </xf>
    <xf numFmtId="180" fontId="4" fillId="0" borderId="72" xfId="13" applyNumberFormat="1" applyFont="1" applyFill="1" applyBorder="1" applyAlignment="1">
      <alignment horizontal="left" vertical="center"/>
    </xf>
    <xf numFmtId="180" fontId="4" fillId="0" borderId="74" xfId="13" applyNumberFormat="1" applyFont="1" applyFill="1" applyBorder="1" applyAlignment="1">
      <alignment horizontal="left" vertical="center"/>
    </xf>
    <xf numFmtId="0" fontId="4" fillId="0" borderId="42" xfId="13" applyFont="1" applyFill="1" applyBorder="1" applyAlignment="1">
      <alignment horizontal="left" vertical="center"/>
    </xf>
    <xf numFmtId="0" fontId="4" fillId="0" borderId="71" xfId="13" applyFont="1" applyFill="1" applyBorder="1" applyAlignment="1">
      <alignment horizontal="left" vertical="center"/>
    </xf>
    <xf numFmtId="14" fontId="4" fillId="0" borderId="0" xfId="13" applyNumberFormat="1" applyFont="1" applyAlignment="1">
      <alignment horizontal="center"/>
    </xf>
    <xf numFmtId="180" fontId="4" fillId="0" borderId="27" xfId="13" applyNumberFormat="1" applyFont="1" applyFill="1" applyBorder="1" applyAlignment="1">
      <alignment horizontal="left" vertical="center"/>
    </xf>
    <xf numFmtId="180" fontId="4" fillId="0" borderId="75" xfId="13" applyNumberFormat="1" applyFont="1" applyFill="1" applyBorder="1" applyAlignment="1">
      <alignment horizontal="left" vertical="center"/>
    </xf>
    <xf numFmtId="180" fontId="2" fillId="0" borderId="42" xfId="13" applyNumberFormat="1" applyFont="1" applyFill="1" applyBorder="1" applyAlignment="1">
      <alignment horizontal="left" vertical="center" shrinkToFit="1"/>
    </xf>
    <xf numFmtId="180" fontId="2" fillId="0" borderId="44" xfId="13" applyNumberFormat="1" applyFont="1" applyFill="1" applyBorder="1" applyAlignment="1">
      <alignment horizontal="left" vertical="center" shrinkToFit="1"/>
    </xf>
    <xf numFmtId="180" fontId="2" fillId="0" borderId="71" xfId="13" applyNumberFormat="1" applyFont="1" applyFill="1" applyBorder="1" applyAlignment="1">
      <alignment horizontal="left" vertical="center" shrinkToFit="1"/>
    </xf>
    <xf numFmtId="182" fontId="3" fillId="0" borderId="44" xfId="13" applyNumberFormat="1" applyFont="1" applyFill="1" applyBorder="1" applyAlignment="1">
      <alignment horizontal="left" vertical="center"/>
    </xf>
    <xf numFmtId="182" fontId="3" fillId="0" borderId="71" xfId="13" applyNumberFormat="1" applyFont="1" applyFill="1" applyBorder="1" applyAlignment="1">
      <alignment horizontal="left" vertical="center"/>
    </xf>
    <xf numFmtId="0" fontId="7" fillId="0" borderId="50" xfId="13" applyFont="1" applyBorder="1" applyAlignment="1">
      <alignment horizontal="left" vertical="center"/>
    </xf>
    <xf numFmtId="180" fontId="7" fillId="0" borderId="72" xfId="13" applyNumberFormat="1" applyFont="1" applyFill="1" applyBorder="1" applyAlignment="1">
      <alignment horizontal="left" vertical="center" shrinkToFit="1"/>
    </xf>
    <xf numFmtId="180" fontId="7" fillId="0" borderId="73" xfId="13" applyNumberFormat="1" applyFont="1" applyFill="1" applyBorder="1" applyAlignment="1">
      <alignment horizontal="left" vertical="center" shrinkToFit="1"/>
    </xf>
    <xf numFmtId="180" fontId="7" fillId="0" borderId="74" xfId="13" applyNumberFormat="1" applyFont="1" applyFill="1" applyBorder="1" applyAlignment="1">
      <alignment horizontal="left" vertical="center" shrinkToFit="1"/>
    </xf>
    <xf numFmtId="182" fontId="3" fillId="0" borderId="73" xfId="13" applyNumberFormat="1" applyFont="1" applyFill="1" applyBorder="1" applyAlignment="1">
      <alignment horizontal="left" vertical="center"/>
    </xf>
    <xf numFmtId="182" fontId="3" fillId="0" borderId="74" xfId="13" applyNumberFormat="1" applyFont="1" applyFill="1" applyBorder="1" applyAlignment="1">
      <alignment horizontal="left" vertical="center"/>
    </xf>
    <xf numFmtId="58" fontId="7" fillId="0" borderId="50" xfId="13" applyNumberFormat="1" applyFont="1" applyBorder="1" applyAlignment="1">
      <alignment horizontal="left" vertical="center"/>
    </xf>
    <xf numFmtId="180" fontId="4" fillId="0" borderId="42" xfId="13" applyNumberFormat="1" applyFont="1" applyFill="1" applyBorder="1" applyAlignment="1">
      <alignment horizontal="left" vertical="center" shrinkToFit="1"/>
    </xf>
    <xf numFmtId="180" fontId="4" fillId="0" borderId="71" xfId="13" applyNumberFormat="1" applyFont="1" applyFill="1" applyBorder="1" applyAlignment="1">
      <alignment horizontal="left" vertical="center" shrinkToFit="1"/>
    </xf>
    <xf numFmtId="180" fontId="4" fillId="0" borderId="27" xfId="13" applyNumberFormat="1" applyFont="1" applyFill="1" applyBorder="1" applyAlignment="1">
      <alignment horizontal="left" vertical="center" shrinkToFit="1"/>
    </xf>
    <xf numFmtId="180" fontId="4" fillId="0" borderId="75" xfId="13" applyNumberFormat="1" applyFont="1" applyFill="1" applyBorder="1" applyAlignment="1">
      <alignment horizontal="left" vertical="center" shrinkToFit="1"/>
    </xf>
    <xf numFmtId="0" fontId="4" fillId="0" borderId="87" xfId="13" applyFont="1" applyBorder="1" applyAlignment="1">
      <alignment horizontal="left" vertical="center" wrapText="1"/>
    </xf>
    <xf numFmtId="0" fontId="4" fillId="0" borderId="51" xfId="13" applyFont="1" applyBorder="1" applyAlignment="1">
      <alignment horizontal="left" vertical="center" wrapText="1"/>
    </xf>
    <xf numFmtId="0" fontId="4" fillId="0" borderId="88" xfId="13" applyFont="1" applyBorder="1" applyAlignment="1">
      <alignment horizontal="left" vertical="center"/>
    </xf>
    <xf numFmtId="0" fontId="4" fillId="0" borderId="28" xfId="13" applyFont="1" applyBorder="1" applyAlignment="1">
      <alignment horizontal="left" vertical="center"/>
    </xf>
    <xf numFmtId="0" fontId="4" fillId="0" borderId="41" xfId="13" applyFont="1" applyBorder="1" applyAlignment="1">
      <alignment horizontal="left" vertical="center"/>
    </xf>
    <xf numFmtId="0" fontId="4" fillId="0" borderId="94" xfId="13" applyFont="1" applyBorder="1" applyAlignment="1">
      <alignment horizontal="left" vertical="center"/>
    </xf>
    <xf numFmtId="180" fontId="48" fillId="0" borderId="78" xfId="13" applyNumberFormat="1" applyFont="1" applyFill="1" applyBorder="1" applyAlignment="1">
      <alignment horizontal="left" vertical="center"/>
    </xf>
    <xf numFmtId="180" fontId="48" fillId="0" borderId="79" xfId="13" applyNumberFormat="1" applyFont="1" applyFill="1" applyBorder="1" applyAlignment="1">
      <alignment horizontal="left" vertical="center"/>
    </xf>
    <xf numFmtId="180" fontId="4" fillId="0" borderId="44" xfId="13" applyNumberFormat="1" applyFont="1" applyFill="1" applyBorder="1" applyAlignment="1">
      <alignment horizontal="left" vertical="center" shrinkToFit="1"/>
    </xf>
    <xf numFmtId="183" fontId="3" fillId="0" borderId="73" xfId="13" applyNumberFormat="1" applyFont="1" applyFill="1" applyBorder="1" applyAlignment="1">
      <alignment horizontal="left" vertical="center" shrinkToFit="1"/>
    </xf>
    <xf numFmtId="0" fontId="7" fillId="0" borderId="100" xfId="13" applyFont="1" applyBorder="1" applyAlignment="1">
      <alignment horizontal="left" vertical="center"/>
    </xf>
    <xf numFmtId="58" fontId="7" fillId="0" borderId="100" xfId="13" applyNumberFormat="1" applyFont="1" applyBorder="1" applyAlignment="1">
      <alignment horizontal="left" vertical="center"/>
    </xf>
    <xf numFmtId="0" fontId="4" fillId="0" borderId="26" xfId="13" applyFont="1" applyBorder="1" applyAlignment="1">
      <alignment vertical="center"/>
    </xf>
    <xf numFmtId="0" fontId="7" fillId="0" borderId="0" xfId="13" applyFont="1" applyBorder="1" applyAlignment="1">
      <alignment horizontal="centerContinuous" vertical="center"/>
    </xf>
    <xf numFmtId="180" fontId="7" fillId="0" borderId="0" xfId="13" applyNumberFormat="1" applyFont="1" applyFill="1" applyBorder="1" applyAlignment="1">
      <alignment horizontal="left" vertical="center" shrinkToFit="1"/>
    </xf>
    <xf numFmtId="0" fontId="9" fillId="0" borderId="0" xfId="13" applyFont="1" applyBorder="1" applyAlignment="1">
      <alignment horizontal="left" vertical="center"/>
    </xf>
    <xf numFmtId="58" fontId="7" fillId="0" borderId="0" xfId="13" applyNumberFormat="1" applyFont="1" applyBorder="1" applyAlignment="1">
      <alignment horizontal="left" vertical="center"/>
    </xf>
    <xf numFmtId="0" fontId="9" fillId="0" borderId="0" xfId="13" applyFont="1" applyFill="1" applyBorder="1" applyAlignment="1"/>
    <xf numFmtId="0" fontId="2" fillId="0" borderId="0" xfId="13" applyFont="1" applyFill="1" applyBorder="1" applyAlignment="1">
      <alignment vertical="center"/>
    </xf>
    <xf numFmtId="182" fontId="3" fillId="0" borderId="0" xfId="13" applyNumberFormat="1" applyFont="1" applyFill="1" applyBorder="1" applyAlignment="1">
      <alignment horizontal="left" vertical="center"/>
    </xf>
    <xf numFmtId="190" fontId="3" fillId="0" borderId="73" xfId="13" applyNumberFormat="1" applyFont="1" applyFill="1" applyBorder="1" applyAlignment="1">
      <alignment horizontal="center" vertical="center" shrinkToFit="1"/>
    </xf>
    <xf numFmtId="190" fontId="3" fillId="0" borderId="74" xfId="13" applyNumberFormat="1" applyFont="1" applyFill="1" applyBorder="1" applyAlignment="1">
      <alignment horizontal="center" vertical="center" shrinkToFit="1"/>
    </xf>
    <xf numFmtId="190" fontId="3" fillId="0" borderId="72" xfId="13" applyNumberFormat="1" applyFont="1" applyFill="1" applyBorder="1" applyAlignment="1">
      <alignment horizontal="center" vertical="center" shrinkToFit="1"/>
    </xf>
    <xf numFmtId="0" fontId="48" fillId="0" borderId="87" xfId="13" applyFont="1" applyBorder="1" applyAlignment="1">
      <alignment horizontal="left" vertical="center"/>
    </xf>
    <xf numFmtId="0" fontId="48" fillId="0" borderId="51" xfId="13" applyFont="1" applyBorder="1" applyAlignment="1">
      <alignment horizontal="left" vertical="center"/>
    </xf>
    <xf numFmtId="0" fontId="48" fillId="0" borderId="89" xfId="13" applyFont="1" applyBorder="1" applyAlignment="1">
      <alignment vertical="center"/>
    </xf>
    <xf numFmtId="0" fontId="48" fillId="0" borderId="40" xfId="13" applyFont="1" applyBorder="1" applyAlignment="1">
      <alignment horizontal="left" vertical="center"/>
    </xf>
    <xf numFmtId="0" fontId="48" fillId="0" borderId="6" xfId="13" applyFont="1" applyBorder="1" applyAlignment="1">
      <alignment vertical="center"/>
    </xf>
    <xf numFmtId="0" fontId="48" fillId="0" borderId="51" xfId="13" applyFont="1" applyBorder="1" applyAlignment="1">
      <alignment horizontal="center" vertical="center"/>
    </xf>
    <xf numFmtId="0" fontId="48" fillId="0" borderId="16" xfId="13" applyFont="1" applyBorder="1" applyAlignment="1">
      <alignment vertical="center"/>
    </xf>
    <xf numFmtId="0" fontId="48" fillId="0" borderId="90" xfId="13" applyFont="1" applyBorder="1" applyAlignment="1">
      <alignment horizontal="left" vertical="center"/>
    </xf>
    <xf numFmtId="180" fontId="48" fillId="0" borderId="82" xfId="13" applyNumberFormat="1" applyFont="1" applyFill="1" applyBorder="1" applyAlignment="1">
      <alignment horizontal="left" vertical="center"/>
    </xf>
    <xf numFmtId="180" fontId="48" fillId="0" borderId="83" xfId="13" applyNumberFormat="1" applyFont="1" applyFill="1" applyBorder="1" applyAlignment="1">
      <alignment horizontal="left" vertical="center"/>
    </xf>
    <xf numFmtId="0" fontId="4" fillId="0" borderId="27" xfId="13" applyNumberFormat="1" applyFont="1" applyFill="1" applyBorder="1" applyAlignment="1">
      <alignment horizontal="left" vertical="center" shrinkToFit="1"/>
    </xf>
    <xf numFmtId="0" fontId="4" fillId="0" borderId="98" xfId="13" applyNumberFormat="1" applyFont="1" applyFill="1" applyBorder="1" applyAlignment="1">
      <alignment horizontal="left" vertical="center" shrinkToFit="1"/>
    </xf>
    <xf numFmtId="0" fontId="4" fillId="0" borderId="75" xfId="13" applyNumberFormat="1" applyFont="1" applyFill="1" applyBorder="1" applyAlignment="1">
      <alignment horizontal="left" vertical="center" shrinkToFit="1"/>
    </xf>
    <xf numFmtId="0" fontId="4" fillId="0" borderId="27" xfId="13" applyNumberFormat="1" applyFont="1" applyFill="1" applyBorder="1" applyAlignment="1">
      <alignment horizontal="left" vertical="center"/>
    </xf>
    <xf numFmtId="0" fontId="4" fillId="0" borderId="28" xfId="13" applyNumberFormat="1" applyFont="1" applyFill="1" applyBorder="1" applyAlignment="1">
      <alignment horizontal="left" vertical="center"/>
    </xf>
    <xf numFmtId="0" fontId="4" fillId="0" borderId="52" xfId="13" applyNumberFormat="1" applyFont="1" applyFill="1" applyBorder="1" applyAlignment="1">
      <alignment horizontal="left" vertical="center"/>
    </xf>
    <xf numFmtId="0" fontId="4" fillId="0" borderId="51" xfId="13" applyNumberFormat="1" applyFont="1" applyFill="1" applyBorder="1" applyAlignment="1">
      <alignment horizontal="left" vertical="center"/>
    </xf>
    <xf numFmtId="0" fontId="4" fillId="0" borderId="52" xfId="13" applyNumberFormat="1" applyFont="1" applyFill="1" applyBorder="1" applyAlignment="1">
      <alignment horizontal="left" vertical="center" wrapText="1" shrinkToFit="1"/>
    </xf>
    <xf numFmtId="0" fontId="4" fillId="0" borderId="101" xfId="13" applyNumberFormat="1" applyFont="1" applyFill="1" applyBorder="1" applyAlignment="1">
      <alignment horizontal="left" vertical="center" wrapText="1" shrinkToFit="1"/>
    </xf>
    <xf numFmtId="0" fontId="4" fillId="0" borderId="106" xfId="13" applyNumberFormat="1" applyFont="1" applyFill="1" applyBorder="1" applyAlignment="1">
      <alignment horizontal="left" vertical="center" wrapText="1" shrinkToFit="1"/>
    </xf>
    <xf numFmtId="0" fontId="4" fillId="0" borderId="48" xfId="13" applyNumberFormat="1" applyFont="1" applyFill="1" applyBorder="1" applyAlignment="1">
      <alignment horizontal="left" vertical="center"/>
    </xf>
    <xf numFmtId="0" fontId="4" fillId="0" borderId="108" xfId="13" applyNumberFormat="1" applyFont="1" applyFill="1" applyBorder="1" applyAlignment="1">
      <alignment horizontal="left" vertical="center"/>
    </xf>
    <xf numFmtId="0" fontId="4" fillId="0" borderId="48" xfId="13" applyNumberFormat="1" applyFont="1" applyFill="1" applyBorder="1" applyAlignment="1">
      <alignment horizontal="left" vertical="center" wrapText="1" shrinkToFit="1"/>
    </xf>
    <xf numFmtId="0" fontId="4" fillId="0" borderId="0" xfId="13" applyNumberFormat="1" applyFont="1" applyFill="1" applyBorder="1" applyAlignment="1">
      <alignment horizontal="left" vertical="center" wrapText="1" shrinkToFit="1"/>
    </xf>
    <xf numFmtId="0" fontId="4" fillId="0" borderId="13" xfId="13" applyNumberFormat="1" applyFont="1" applyFill="1" applyBorder="1" applyAlignment="1">
      <alignment horizontal="left" vertical="center" wrapText="1" shrinkToFit="1"/>
    </xf>
    <xf numFmtId="0" fontId="4" fillId="0" borderId="47" xfId="13" applyNumberFormat="1" applyFont="1" applyFill="1" applyBorder="1" applyAlignment="1">
      <alignment horizontal="left" vertical="center"/>
    </xf>
    <xf numFmtId="0" fontId="4" fillId="0" borderId="105" xfId="13" applyNumberFormat="1" applyFont="1" applyFill="1" applyBorder="1" applyAlignment="1">
      <alignment horizontal="left" vertical="center"/>
    </xf>
    <xf numFmtId="0" fontId="4" fillId="0" borderId="47" xfId="13" applyNumberFormat="1" applyFont="1" applyFill="1" applyBorder="1" applyAlignment="1">
      <alignment horizontal="left" vertical="center" wrapText="1" shrinkToFit="1"/>
    </xf>
    <xf numFmtId="0" fontId="4" fillId="0" borderId="46" xfId="13" applyNumberFormat="1" applyFont="1" applyFill="1" applyBorder="1" applyAlignment="1">
      <alignment horizontal="left" vertical="center" wrapText="1" shrinkToFit="1"/>
    </xf>
    <xf numFmtId="0" fontId="4" fillId="0" borderId="107" xfId="13" applyNumberFormat="1" applyFont="1" applyFill="1" applyBorder="1" applyAlignment="1">
      <alignment horizontal="left" vertical="center" wrapText="1" shrinkToFit="1"/>
    </xf>
    <xf numFmtId="0" fontId="4" fillId="0" borderId="27" xfId="13" applyNumberFormat="1" applyFont="1" applyFill="1" applyBorder="1" applyAlignment="1">
      <alignment horizontal="left" vertical="center"/>
    </xf>
    <xf numFmtId="0" fontId="4" fillId="0" borderId="28" xfId="13" applyNumberFormat="1" applyFont="1" applyFill="1" applyBorder="1" applyAlignment="1">
      <alignment horizontal="left" vertical="center"/>
    </xf>
    <xf numFmtId="0" fontId="4" fillId="0" borderId="27" xfId="13" applyNumberFormat="1" applyFont="1" applyFill="1" applyBorder="1" applyAlignment="1">
      <alignment horizontal="left" vertical="center" wrapText="1"/>
    </xf>
    <xf numFmtId="0" fontId="4" fillId="0" borderId="47" xfId="13" applyNumberFormat="1" applyFont="1" applyFill="1" applyBorder="1" applyAlignment="1">
      <alignment horizontal="left" vertical="center"/>
    </xf>
    <xf numFmtId="0" fontId="4" fillId="0" borderId="46" xfId="13" applyNumberFormat="1" applyFont="1" applyFill="1" applyBorder="1" applyAlignment="1">
      <alignment horizontal="left" vertical="center"/>
    </xf>
    <xf numFmtId="0" fontId="4" fillId="0" borderId="48" xfId="13" applyNumberFormat="1" applyFont="1" applyFill="1" applyBorder="1" applyAlignment="1">
      <alignment horizontal="left" vertical="center"/>
    </xf>
    <xf numFmtId="0" fontId="4" fillId="0" borderId="40" xfId="13" applyNumberFormat="1" applyFont="1" applyFill="1" applyBorder="1" applyAlignment="1">
      <alignment horizontal="left" vertical="center" wrapText="1"/>
    </xf>
    <xf numFmtId="0" fontId="4" fillId="0" borderId="98" xfId="13" applyNumberFormat="1" applyFont="1" applyFill="1" applyBorder="1" applyAlignment="1">
      <alignment horizontal="left" vertical="center"/>
    </xf>
    <xf numFmtId="0" fontId="4" fillId="0" borderId="75" xfId="13" applyNumberFormat="1" applyFont="1" applyFill="1" applyBorder="1" applyAlignment="1">
      <alignment horizontal="left" vertical="center"/>
    </xf>
    <xf numFmtId="0" fontId="48" fillId="0" borderId="52" xfId="13" applyNumberFormat="1" applyFont="1" applyFill="1" applyBorder="1" applyAlignment="1">
      <alignment horizontal="left" vertical="center"/>
    </xf>
    <xf numFmtId="0" fontId="48" fillId="0" borderId="98" xfId="13" applyNumberFormat="1" applyFont="1" applyFill="1" applyBorder="1" applyAlignment="1">
      <alignment horizontal="left" vertical="center"/>
    </xf>
    <xf numFmtId="0" fontId="4" fillId="0" borderId="78" xfId="13" applyNumberFormat="1" applyFont="1" applyFill="1" applyBorder="1" applyAlignment="1">
      <alignment horizontal="left" vertical="center"/>
    </xf>
    <xf numFmtId="0" fontId="4" fillId="0" borderId="110" xfId="13" applyNumberFormat="1" applyFont="1" applyFill="1" applyBorder="1" applyAlignment="1">
      <alignment horizontal="left" vertical="center"/>
    </xf>
    <xf numFmtId="0" fontId="4" fillId="0" borderId="79" xfId="13" applyNumberFormat="1" applyFont="1" applyFill="1" applyBorder="1" applyAlignment="1">
      <alignment horizontal="left" vertical="center"/>
    </xf>
    <xf numFmtId="0" fontId="48" fillId="0" borderId="49" xfId="13" applyNumberFormat="1" applyFont="1" applyFill="1" applyBorder="1" applyAlignment="1">
      <alignment horizontal="left" vertical="center"/>
    </xf>
    <xf numFmtId="0" fontId="48" fillId="0" borderId="46" xfId="13" applyNumberFormat="1" applyFont="1" applyFill="1" applyBorder="1" applyAlignment="1">
      <alignment horizontal="left" vertical="center"/>
    </xf>
  </cellXfs>
  <cellStyles count="18">
    <cellStyle name="パーセント" xfId="1" builtinId="5"/>
    <cellStyle name="ハイパーリンク" xfId="17" builtinId="8"/>
    <cellStyle name="桁蟻唇Ｆ [0.00]_laroux" xfId="2"/>
    <cellStyle name="桁蟻唇Ｆ_laroux" xfId="3"/>
    <cellStyle name="桁区切り" xfId="4" builtinId="6"/>
    <cellStyle name="桁区切り [0.0]" xfId="5"/>
    <cellStyle name="桁区切り [0.000]" xfId="6"/>
    <cellStyle name="桁区切り 2" xfId="7"/>
    <cellStyle name="脱浦 [0.00]_laroux" xfId="8"/>
    <cellStyle name="脱浦_laroux" xfId="9"/>
    <cellStyle name="標準" xfId="0" builtinId="0"/>
    <cellStyle name="標準 2" xfId="10"/>
    <cellStyle name="標準 2 2" xfId="15"/>
    <cellStyle name="標準 3" xfId="14"/>
    <cellStyle name="標準 4" xfId="16"/>
    <cellStyle name="標準_③-施工体制台帳（記載例）" xfId="11"/>
    <cellStyle name="標準_施工体制台帳確認一覧表（H23.9Ver）" xfId="12"/>
    <cellStyle name="標準_体系図" xfId="13"/>
  </cellStyles>
  <dxfs count="925">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FF0000"/>
        </patternFill>
      </fill>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FF0000"/>
        </patternFill>
      </fill>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FF0000"/>
        </patternFill>
      </fill>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CCFFCC"/>
        </patternFill>
      </fill>
    </dxf>
    <dxf>
      <fill>
        <patternFill>
          <bgColor rgb="FFFFFFCC"/>
        </patternFill>
      </fill>
    </dxf>
    <dxf>
      <fill>
        <patternFill>
          <bgColor rgb="FFFFCCFF"/>
        </patternFill>
      </fill>
    </dxf>
    <dxf>
      <fill>
        <patternFill>
          <bgColor rgb="FFCCFFFF"/>
        </patternFill>
      </fill>
    </dxf>
    <dxf>
      <fill>
        <patternFill>
          <bgColor theme="7" tint="0.79998168889431442"/>
        </patternFill>
      </fill>
    </dxf>
    <dxf>
      <numFmt numFmtId="202" formatCode="&quot; &quo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numFmt numFmtId="197" formatCode="General;;"/>
    </dxf>
    <dxf>
      <font>
        <color rgb="FFFF0000"/>
      </font>
    </dxf>
    <dxf>
      <font>
        <color rgb="FF0066CC"/>
      </font>
    </dxf>
    <dxf>
      <numFmt numFmtId="197" formatCode="General;;"/>
    </dxf>
    <dxf>
      <font>
        <color rgb="FFFF0000"/>
      </font>
    </dxf>
    <dxf>
      <font>
        <color rgb="FF0066CC"/>
      </font>
    </dxf>
    <dxf>
      <numFmt numFmtId="197" formatCode="General;;"/>
    </dxf>
    <dxf>
      <font>
        <color rgb="FFFF0000"/>
      </font>
    </dxf>
    <dxf>
      <font>
        <color rgb="FF0066CC"/>
      </font>
    </dxf>
    <dxf>
      <font>
        <color rgb="FFFF0000"/>
      </font>
    </dxf>
    <dxf>
      <font>
        <color rgb="FF0066CC"/>
      </font>
    </dxf>
    <dxf>
      <numFmt numFmtId="197" formatCode="General;;"/>
    </dxf>
    <dxf>
      <font>
        <color rgb="FFFF0000"/>
      </font>
    </dxf>
    <dxf>
      <font>
        <color rgb="FF0066CC"/>
      </font>
    </dxf>
    <dxf>
      <numFmt numFmtId="197" formatCode="General;;"/>
    </dxf>
    <dxf>
      <font>
        <color rgb="FFFF0000"/>
      </font>
    </dxf>
    <dxf>
      <font>
        <color rgb="FF0066CC"/>
      </font>
    </dxf>
    <dxf>
      <font>
        <color rgb="FFFF0000"/>
      </font>
    </dxf>
    <dxf>
      <font>
        <color rgb="FF0066CC"/>
      </font>
    </dxf>
    <dxf>
      <numFmt numFmtId="197" formatCode="General;;"/>
    </dxf>
    <dxf>
      <font>
        <color rgb="FFFF0000"/>
      </font>
    </dxf>
    <dxf>
      <font>
        <color rgb="FF0066CC"/>
      </font>
    </dxf>
    <dxf>
      <numFmt numFmtId="197" formatCode="General;;"/>
    </dxf>
    <dxf>
      <font>
        <color rgb="FFFF0000"/>
      </font>
    </dxf>
    <dxf>
      <font>
        <color rgb="FF0066CC"/>
      </font>
    </dxf>
    <dxf>
      <font>
        <color rgb="FFFF0000"/>
      </font>
    </dxf>
    <dxf>
      <font>
        <color rgb="FF0066CC"/>
      </font>
    </dxf>
    <dxf>
      <numFmt numFmtId="197" formatCode="General;;"/>
    </dxf>
    <dxf>
      <font>
        <color rgb="FFFF0000"/>
      </font>
    </dxf>
    <dxf>
      <font>
        <color rgb="FF0066CC"/>
      </font>
    </dxf>
    <dxf>
      <numFmt numFmtId="197" formatCode="General;;"/>
    </dxf>
    <dxf>
      <font>
        <color rgb="FFFF0000"/>
      </font>
    </dxf>
    <dxf>
      <font>
        <color rgb="FF0066CC"/>
      </font>
    </dxf>
    <dxf>
      <numFmt numFmtId="197" formatCode="General;;"/>
    </dxf>
    <dxf>
      <font>
        <color rgb="FFFF0000"/>
      </font>
    </dxf>
    <dxf>
      <font>
        <color rgb="FF0066CC"/>
      </font>
    </dxf>
    <dxf>
      <numFmt numFmtId="197" formatCode="General;;"/>
    </dxf>
    <dxf>
      <font>
        <color rgb="FFFF0000"/>
      </font>
    </dxf>
    <dxf>
      <font>
        <color rgb="FF0066CC"/>
      </font>
    </dxf>
    <dxf>
      <numFmt numFmtId="197" formatCode="General;;"/>
    </dxf>
    <dxf>
      <font>
        <color rgb="FFFF0000"/>
      </font>
    </dxf>
    <dxf>
      <font>
        <color rgb="FF0066CC"/>
      </font>
    </dxf>
    <dxf>
      <numFmt numFmtId="197" formatCode="General;;"/>
    </dxf>
    <dxf>
      <font>
        <color rgb="FFFF0000"/>
      </font>
    </dxf>
    <dxf>
      <font>
        <color rgb="FF0066CC"/>
      </font>
    </dxf>
    <dxf>
      <numFmt numFmtId="197" formatCode="General;;"/>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numFmt numFmtId="197" formatCode="General;;"/>
    </dxf>
    <dxf>
      <font>
        <color rgb="FFFF0000"/>
      </font>
    </dxf>
    <dxf>
      <font>
        <color rgb="FF0066CC"/>
      </font>
    </dxf>
    <dxf>
      <numFmt numFmtId="197" formatCode="General;;"/>
    </dxf>
    <dxf>
      <font>
        <color rgb="FFFF0000"/>
      </font>
    </dxf>
    <dxf>
      <font>
        <color rgb="FF0066CC"/>
      </font>
    </dxf>
    <dxf>
      <font>
        <color rgb="FFFF0000"/>
      </font>
    </dxf>
    <dxf>
      <font>
        <color rgb="FF0066CC"/>
      </font>
    </dxf>
    <dxf>
      <numFmt numFmtId="197" formatCode="General;;"/>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numFmt numFmtId="197" formatCode="General;;"/>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ill>
        <patternFill>
          <bgColor rgb="FFCCFFFF"/>
        </patternFill>
      </fill>
    </dxf>
    <dxf>
      <fill>
        <patternFill>
          <bgColor rgb="FFCCFFCC"/>
        </patternFill>
      </fill>
    </dxf>
    <dxf>
      <fill>
        <patternFill>
          <bgColor rgb="FFFFFFCC"/>
        </patternFill>
      </fill>
    </dxf>
    <dxf>
      <fill>
        <patternFill>
          <bgColor rgb="FFFFCCFF"/>
        </patternFill>
      </fill>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ont>
        <color rgb="FFFF0000"/>
      </font>
    </dxf>
    <dxf>
      <font>
        <color rgb="FF0066CC"/>
      </font>
    </dxf>
    <dxf>
      <fill>
        <patternFill>
          <bgColor rgb="FFCCFFFF"/>
        </patternFill>
      </fill>
    </dxf>
    <dxf>
      <fill>
        <patternFill>
          <bgColor rgb="FFCCFFCC"/>
        </patternFill>
      </fill>
    </dxf>
    <dxf>
      <fill>
        <patternFill>
          <bgColor rgb="FFFFFFCC"/>
        </patternFill>
      </fill>
    </dxf>
    <dxf>
      <fill>
        <patternFill>
          <bgColor rgb="FFFFCCFF"/>
        </patternFill>
      </fill>
    </dxf>
    <dxf>
      <fill>
        <patternFill>
          <bgColor rgb="FFFF0000"/>
        </patternFill>
      </fill>
    </dxf>
    <dxf>
      <fill>
        <patternFill>
          <bgColor rgb="FFFF0000"/>
        </patternFill>
      </fill>
    </dxf>
    <dxf>
      <fill>
        <patternFill>
          <bgColor rgb="FFFF0000"/>
        </patternFill>
      </fill>
    </dxf>
    <dxf>
      <numFmt numFmtId="6" formatCode="#,##0;[Red]\-#,##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3" formatCode="00"/>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1" formatCode="[$-411]gee/mm/dd\(aaa\)"/>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1" formatCode="[$-411]gee/mm/dd\(aaa\)"/>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3" formatCode="00"/>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88" formatCode="0&quot;%&quo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88" formatCode="0&quot;%&quo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88" formatCode="0&quot;%&quo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88" formatCode="0&quot;%&quo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88" formatCode="0&quot;%&quo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84" formatCode="0&quot;日&quo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1" formatCode="[$-411]gee/mm/dd\(aaa\)"/>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30" formatCode="@"/>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30" formatCode="@"/>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1" formatCode="[$-411]gee/mm/dd\(aaa\)"/>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center"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83" formatCode="[$-411]ge\.m\.d;@"/>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83" formatCode="[$-411]ge\.m\.d;@"/>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1" formatCode="[$-411]gee/mm/dd\(aaa\)"/>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1" formatCode="[$-411]gee/mm/dd\(aaa\)"/>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1" formatCode="[$-411]gee/mm/dd\(aaa\)"/>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1" formatCode="[$-411]gee/mm/dd\(aaa\)"/>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1" formatCode="[$-411]gee/mm/dd\(aaa\)"/>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1" formatCode="[$-411]gee/mm/dd\(aaa\)"/>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1" formatCode="[$-411]gee/mm/dd\(aaa\)"/>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1" formatCode="[$-411]gee/mm/dd\(aaa\)"/>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30" formatCode="@"/>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83" formatCode="[$-411]ge\.m\.d;@"/>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89" formatCode="gee/mm/dd"/>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89" formatCode="gee/mm/dd"/>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91" formatCode="[$-411]gee/mm/dd\(aaa\)"/>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83" formatCode="[$-411]ge\.m\.d;@"/>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numFmt numFmtId="183" formatCode="[$-411]ge\.m\.d;@"/>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HGP創英角ｺﾞｼｯｸUB"/>
        <scheme val="none"/>
      </font>
      <numFmt numFmtId="30" formatCode="@"/>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9"/>
        <color auto="1"/>
        <name val="HGP創英角ｺﾞｼｯｸUB"/>
        <scheme val="none"/>
      </font>
      <fill>
        <patternFill patternType="none">
          <fgColor indexed="64"/>
          <bgColor indexed="65"/>
        </patternFill>
      </fill>
      <alignment horizontal="left" vertical="center" textRotation="0" wrapText="0" indent="0" justifyLastLine="0" shrinkToFit="1" readingOrder="0"/>
    </dxf>
    <dxf>
      <alignment horizontal="left" vertical="center" textRotation="0" wrapText="0" indent="0" justifyLastLine="0" readingOrder="0"/>
    </dxf>
    <dxf>
      <font>
        <b val="0"/>
        <i val="0"/>
        <strike val="0"/>
        <condense val="0"/>
        <extend val="0"/>
        <outline val="0"/>
        <shadow val="0"/>
        <u val="none"/>
        <vertAlign val="baseline"/>
        <sz val="9"/>
        <color auto="1"/>
        <name val="ＭＳ Ｐゴシック"/>
        <scheme val="none"/>
      </font>
      <fill>
        <patternFill patternType="none">
          <fgColor indexed="64"/>
          <bgColor auto="1"/>
        </patternFill>
      </fill>
      <alignment horizontal="center" vertical="top" textRotation="0" wrapText="1" indent="0" justifyLastLine="0" shrinkToFit="1" readingOrder="0"/>
    </dxf>
    <dxf>
      <fill>
        <patternFill>
          <bgColor theme="0" tint="-0.14996795556505021"/>
        </patternFill>
      </fill>
    </dxf>
    <dxf>
      <fill>
        <patternFill>
          <bgColor theme="3" tint="0.79998168889431442"/>
        </patternFill>
      </fill>
    </dxf>
    <dxf>
      <fill>
        <patternFill>
          <bgColor theme="3" tint="0.79998168889431442"/>
        </patternFill>
      </fill>
    </dxf>
  </dxfs>
  <tableStyles count="1" defaultTableStyle="TableStyleMedium9" defaultPivotStyle="PivotStyleLight16">
    <tableStyle name="テーブル スタイル 1" pivot="0" count="3">
      <tableStyleElement type="headerRow" dxfId="924"/>
      <tableStyleElement type="firstColumn" dxfId="923"/>
      <tableStyleElement type="secondRowStripe" dxfId="922"/>
    </tableStyle>
  </tableStyles>
  <colors>
    <mruColors>
      <color rgb="FFCCFFFF"/>
      <color rgb="FFCC99FF"/>
      <color rgb="FFCCECFF"/>
      <color rgb="FFFFCCFF"/>
      <color rgb="FFFFFFCC"/>
      <color rgb="FFCCFFCC"/>
      <color rgb="FF99CCFF"/>
      <color rgb="FFFAC090"/>
      <color rgb="FF0066CC"/>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978C9E23-D4B0-11CE-BF2D-00AA003F40D0}" ax:persistence="persistStreamInit" r:id="rId1"/>
</file>

<file path=xl/activeX/activeX4.xml><?xml version="1.0" encoding="utf-8"?>
<ax:ocx xmlns:ax="http://schemas.microsoft.com/office/2006/activeX" xmlns:r="http://schemas.openxmlformats.org/officeDocument/2006/relationships" ax:classid="{978C9E23-D4B0-11CE-BF2D-00AA003F40D0}"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978C9E23-D4B0-11CE-BF2D-00AA003F40D0}" ax:persistence="persistStreamInit" r:id="rId1"/>
</file>

<file path=xl/activeX/activeX8.xml><?xml version="1.0" encoding="utf-8"?>
<ax:ocx xmlns:ax="http://schemas.microsoft.com/office/2006/activeX" xmlns:r="http://schemas.openxmlformats.org/officeDocument/2006/relationships" ax:classid="{978C9E23-D4B0-11CE-BF2D-00AA003F40D0}"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6</xdr:col>
      <xdr:colOff>0</xdr:colOff>
      <xdr:row>8</xdr:row>
      <xdr:rowOff>38100</xdr:rowOff>
    </xdr:from>
    <xdr:to>
      <xdr:col>15</xdr:col>
      <xdr:colOff>447675</xdr:colOff>
      <xdr:row>8</xdr:row>
      <xdr:rowOff>38100</xdr:rowOff>
    </xdr:to>
    <xdr:sp macro="" textlink="">
      <xdr:nvSpPr>
        <xdr:cNvPr id="208705" name="Line 1"/>
        <xdr:cNvSpPr>
          <a:spLocks noChangeShapeType="1"/>
        </xdr:cNvSpPr>
      </xdr:nvSpPr>
      <xdr:spPr bwMode="auto">
        <a:xfrm>
          <a:off x="2676525" y="685800"/>
          <a:ext cx="3267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xdr:row>
      <xdr:rowOff>38100</xdr:rowOff>
    </xdr:from>
    <xdr:to>
      <xdr:col>15</xdr:col>
      <xdr:colOff>447675</xdr:colOff>
      <xdr:row>8</xdr:row>
      <xdr:rowOff>38100</xdr:rowOff>
    </xdr:to>
    <xdr:sp macro="" textlink="">
      <xdr:nvSpPr>
        <xdr:cNvPr id="208707" name="Line 7"/>
        <xdr:cNvSpPr>
          <a:spLocks noChangeShapeType="1"/>
        </xdr:cNvSpPr>
      </xdr:nvSpPr>
      <xdr:spPr bwMode="auto">
        <a:xfrm>
          <a:off x="2676525" y="685800"/>
          <a:ext cx="3267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62</xdr:row>
      <xdr:rowOff>143996</xdr:rowOff>
    </xdr:from>
    <xdr:to>
      <xdr:col>12</xdr:col>
      <xdr:colOff>20732</xdr:colOff>
      <xdr:row>70</xdr:row>
      <xdr:rowOff>98052</xdr:rowOff>
    </xdr:to>
    <xdr:cxnSp macro="">
      <xdr:nvCxnSpPr>
        <xdr:cNvPr id="208718" name="直線コネクタ 20"/>
        <xdr:cNvCxnSpPr>
          <a:cxnSpLocks noChangeShapeType="1"/>
        </xdr:cNvCxnSpPr>
      </xdr:nvCxnSpPr>
      <xdr:spPr bwMode="auto">
        <a:xfrm flipV="1">
          <a:off x="0" y="10935261"/>
          <a:ext cx="4480673" cy="133237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0</xdr:colOff>
      <xdr:row>63</xdr:row>
      <xdr:rowOff>0</xdr:rowOff>
    </xdr:from>
    <xdr:to>
      <xdr:col>24</xdr:col>
      <xdr:colOff>627530</xdr:colOff>
      <xdr:row>70</xdr:row>
      <xdr:rowOff>133350</xdr:rowOff>
    </xdr:to>
    <xdr:cxnSp macro="">
      <xdr:nvCxnSpPr>
        <xdr:cNvPr id="208719" name="直線コネクタ 22"/>
        <xdr:cNvCxnSpPr>
          <a:cxnSpLocks noChangeShapeType="1"/>
        </xdr:cNvCxnSpPr>
      </xdr:nvCxnSpPr>
      <xdr:spPr bwMode="auto">
        <a:xfrm flipV="1">
          <a:off x="5490882" y="10948147"/>
          <a:ext cx="2902324" cy="1354791"/>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42</xdr:col>
      <xdr:colOff>0</xdr:colOff>
      <xdr:row>47</xdr:row>
      <xdr:rowOff>152400</xdr:rowOff>
    </xdr:from>
    <xdr:to>
      <xdr:col>50</xdr:col>
      <xdr:colOff>9525</xdr:colOff>
      <xdr:row>57</xdr:row>
      <xdr:rowOff>0</xdr:rowOff>
    </xdr:to>
    <xdr:cxnSp macro="">
      <xdr:nvCxnSpPr>
        <xdr:cNvPr id="208720" name="直線コネクタ 25"/>
        <xdr:cNvCxnSpPr>
          <a:cxnSpLocks noChangeShapeType="1"/>
        </xdr:cNvCxnSpPr>
      </xdr:nvCxnSpPr>
      <xdr:spPr bwMode="auto">
        <a:xfrm flipV="1">
          <a:off x="14478000" y="7248525"/>
          <a:ext cx="1914525" cy="14668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634253</xdr:colOff>
      <xdr:row>37</xdr:row>
      <xdr:rowOff>6724</xdr:rowOff>
    </xdr:from>
    <xdr:to>
      <xdr:col>25</xdr:col>
      <xdr:colOff>0</xdr:colOff>
      <xdr:row>38</xdr:row>
      <xdr:rowOff>134470</xdr:rowOff>
    </xdr:to>
    <xdr:cxnSp macro="">
      <xdr:nvCxnSpPr>
        <xdr:cNvPr id="25" name="直線コネクタ 15"/>
        <xdr:cNvCxnSpPr>
          <a:cxnSpLocks noChangeShapeType="1"/>
        </xdr:cNvCxnSpPr>
      </xdr:nvCxnSpPr>
      <xdr:spPr bwMode="auto">
        <a:xfrm>
          <a:off x="2057400" y="5508812"/>
          <a:ext cx="6358218" cy="28462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26</xdr:col>
      <xdr:colOff>315445</xdr:colOff>
      <xdr:row>63</xdr:row>
      <xdr:rowOff>52109</xdr:rowOff>
    </xdr:from>
    <xdr:to>
      <xdr:col>49</xdr:col>
      <xdr:colOff>49305</xdr:colOff>
      <xdr:row>74</xdr:row>
      <xdr:rowOff>561</xdr:rowOff>
    </xdr:to>
    <xdr:sp macro="" textlink="">
      <xdr:nvSpPr>
        <xdr:cNvPr id="17" name="Text Box 4"/>
        <xdr:cNvSpPr txBox="1">
          <a:spLocks noChangeAspect="1" noChangeArrowheads="1"/>
        </xdr:cNvSpPr>
      </xdr:nvSpPr>
      <xdr:spPr bwMode="auto">
        <a:xfrm>
          <a:off x="8787092" y="11000256"/>
          <a:ext cx="7264213" cy="1707776"/>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2</xdr:row>
          <xdr:rowOff>66675</xdr:rowOff>
        </xdr:from>
        <xdr:to>
          <xdr:col>15</xdr:col>
          <xdr:colOff>314325</xdr:colOff>
          <xdr:row>3</xdr:row>
          <xdr:rowOff>0</xdr:rowOff>
        </xdr:to>
        <xdr:sp macro="" textlink="">
          <xdr:nvSpPr>
            <xdr:cNvPr id="8206" name="ComboBox2" hidden="1">
              <a:extLst>
                <a:ext uri="{63B3BB69-23CF-44E3-9099-C40C66FF867C}">
                  <a14:compatExt spid="_x0000_s8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xdr:row>
          <xdr:rowOff>57150</xdr:rowOff>
        </xdr:from>
        <xdr:to>
          <xdr:col>15</xdr:col>
          <xdr:colOff>304800</xdr:colOff>
          <xdr:row>1</xdr:row>
          <xdr:rowOff>371475</xdr:rowOff>
        </xdr:to>
        <xdr:sp macro="" textlink="">
          <xdr:nvSpPr>
            <xdr:cNvPr id="8207" name="ComboBox1" hidden="1">
              <a:extLst>
                <a:ext uri="{63B3BB69-23CF-44E3-9099-C40C66FF867C}">
                  <a14:compatExt spid="_x0000_s8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114300</xdr:rowOff>
        </xdr:from>
        <xdr:to>
          <xdr:col>3</xdr:col>
          <xdr:colOff>219075</xdr:colOff>
          <xdr:row>2</xdr:row>
          <xdr:rowOff>9525</xdr:rowOff>
        </xdr:to>
        <xdr:sp macro="" textlink="">
          <xdr:nvSpPr>
            <xdr:cNvPr id="8210" name="Label1" hidden="1">
              <a:extLst>
                <a:ext uri="{63B3BB69-23CF-44E3-9099-C40C66FF867C}">
                  <a14:compatExt spid="_x0000_s8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47625</xdr:rowOff>
        </xdr:from>
        <xdr:to>
          <xdr:col>3</xdr:col>
          <xdr:colOff>219075</xdr:colOff>
          <xdr:row>2</xdr:row>
          <xdr:rowOff>323850</xdr:rowOff>
        </xdr:to>
        <xdr:sp macro="" textlink="">
          <xdr:nvSpPr>
            <xdr:cNvPr id="8211" name="Label2" hidden="1">
              <a:extLst>
                <a:ext uri="{63B3BB69-23CF-44E3-9099-C40C66FF867C}">
                  <a14:compatExt spid="_x0000_s8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0</xdr:colOff>
      <xdr:row>59</xdr:row>
      <xdr:rowOff>19050</xdr:rowOff>
    </xdr:from>
    <xdr:to>
      <xdr:col>41</xdr:col>
      <xdr:colOff>0</xdr:colOff>
      <xdr:row>64</xdr:row>
      <xdr:rowOff>132230</xdr:rowOff>
    </xdr:to>
    <xdr:cxnSp macro="">
      <xdr:nvCxnSpPr>
        <xdr:cNvPr id="14" name="直線コネクタ 25"/>
        <xdr:cNvCxnSpPr>
          <a:cxnSpLocks noChangeShapeType="1"/>
        </xdr:cNvCxnSpPr>
      </xdr:nvCxnSpPr>
      <xdr:spPr bwMode="auto">
        <a:xfrm flipV="1">
          <a:off x="4857750" y="9763125"/>
          <a:ext cx="1781175" cy="92280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73</xdr:col>
      <xdr:colOff>0</xdr:colOff>
      <xdr:row>49</xdr:row>
      <xdr:rowOff>0</xdr:rowOff>
    </xdr:from>
    <xdr:to>
      <xdr:col>83</xdr:col>
      <xdr:colOff>171450</xdr:colOff>
      <xdr:row>54</xdr:row>
      <xdr:rowOff>152400</xdr:rowOff>
    </xdr:to>
    <xdr:cxnSp macro="">
      <xdr:nvCxnSpPr>
        <xdr:cNvPr id="16" name="直線コネクタ 25"/>
        <xdr:cNvCxnSpPr>
          <a:cxnSpLocks noChangeShapeType="1"/>
        </xdr:cNvCxnSpPr>
      </xdr:nvCxnSpPr>
      <xdr:spPr bwMode="auto">
        <a:xfrm flipV="1">
          <a:off x="13392150" y="8124825"/>
          <a:ext cx="188595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15</xdr:col>
          <xdr:colOff>28575</xdr:colOff>
          <xdr:row>6</xdr:row>
          <xdr:rowOff>66675</xdr:rowOff>
        </xdr:from>
        <xdr:to>
          <xdr:col>41</xdr:col>
          <xdr:colOff>104775</xdr:colOff>
          <xdr:row>8</xdr:row>
          <xdr:rowOff>19050</xdr:rowOff>
        </xdr:to>
        <xdr:sp macro="" textlink="">
          <xdr:nvSpPr>
            <xdr:cNvPr id="18437" name="ComboBox2" hidden="1">
              <a:extLst>
                <a:ext uri="{63B3BB69-23CF-44E3-9099-C40C66FF867C}">
                  <a14:compatExt spid="_x0000_s18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xdr:row>
          <xdr:rowOff>19050</xdr:rowOff>
        </xdr:from>
        <xdr:to>
          <xdr:col>41</xdr:col>
          <xdr:colOff>95250</xdr:colOff>
          <xdr:row>6</xdr:row>
          <xdr:rowOff>0</xdr:rowOff>
        </xdr:to>
        <xdr:sp macro="" textlink="">
          <xdr:nvSpPr>
            <xdr:cNvPr id="18438" name="ComboBox1" hidden="1">
              <a:extLst>
                <a:ext uri="{63B3BB69-23CF-44E3-9099-C40C66FF867C}">
                  <a14:compatExt spid="_x0000_s184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57150</xdr:rowOff>
        </xdr:from>
        <xdr:to>
          <xdr:col>15</xdr:col>
          <xdr:colOff>19050</xdr:colOff>
          <xdr:row>6</xdr:row>
          <xdr:rowOff>9525</xdr:rowOff>
        </xdr:to>
        <xdr:sp macro="" textlink="">
          <xdr:nvSpPr>
            <xdr:cNvPr id="18439" name="Label1" hidden="1">
              <a:extLst>
                <a:ext uri="{63B3BB69-23CF-44E3-9099-C40C66FF867C}">
                  <a14:compatExt spid="_x0000_s18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47625</xdr:rowOff>
        </xdr:from>
        <xdr:to>
          <xdr:col>16</xdr:col>
          <xdr:colOff>95250</xdr:colOff>
          <xdr:row>7</xdr:row>
          <xdr:rowOff>142875</xdr:rowOff>
        </xdr:to>
        <xdr:sp macro="" textlink="">
          <xdr:nvSpPr>
            <xdr:cNvPr id="18440" name="Label2" hidden="1">
              <a:extLst>
                <a:ext uri="{63B3BB69-23CF-44E3-9099-C40C66FF867C}">
                  <a14:compatExt spid="_x0000_s18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xdr:row>
          <xdr:rowOff>123825</xdr:rowOff>
        </xdr:from>
        <xdr:to>
          <xdr:col>41</xdr:col>
          <xdr:colOff>95250</xdr:colOff>
          <xdr:row>3</xdr:row>
          <xdr:rowOff>104775</xdr:rowOff>
        </xdr:to>
        <xdr:sp macro="" textlink="">
          <xdr:nvSpPr>
            <xdr:cNvPr id="18441" name="ComboBox3" hidden="1">
              <a:extLst>
                <a:ext uri="{63B3BB69-23CF-44E3-9099-C40C66FF867C}">
                  <a14:compatExt spid="_x0000_s18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38100</xdr:rowOff>
        </xdr:from>
        <xdr:to>
          <xdr:col>15</xdr:col>
          <xdr:colOff>142875</xdr:colOff>
          <xdr:row>3</xdr:row>
          <xdr:rowOff>104775</xdr:rowOff>
        </xdr:to>
        <xdr:sp macro="" textlink="">
          <xdr:nvSpPr>
            <xdr:cNvPr id="18442" name="Label3" hidden="1">
              <a:extLst>
                <a:ext uri="{63B3BB69-23CF-44E3-9099-C40C66FF867C}">
                  <a14:compatExt spid="_x0000_s184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0</xdr:colOff>
      <xdr:row>26</xdr:row>
      <xdr:rowOff>0</xdr:rowOff>
    </xdr:from>
    <xdr:ext cx="3890405" cy="5759823"/>
    <xdr:pic>
      <xdr:nvPicPr>
        <xdr:cNvPr id="6" name="図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5255559"/>
          <a:ext cx="3890405" cy="5759823"/>
        </a:xfrm>
        <a:prstGeom prst="rect">
          <a:avLst/>
        </a:prstGeom>
      </xdr:spPr>
    </xdr:pic>
    <xdr:clientData/>
  </xdr:oneCellAnchor>
  <xdr:oneCellAnchor>
    <xdr:from>
      <xdr:col>0</xdr:col>
      <xdr:colOff>0</xdr:colOff>
      <xdr:row>87</xdr:row>
      <xdr:rowOff>0</xdr:rowOff>
    </xdr:from>
    <xdr:ext cx="3890405" cy="5759823"/>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5771029"/>
          <a:ext cx="3890405" cy="5759823"/>
        </a:xfrm>
        <a:prstGeom prst="rect">
          <a:avLst/>
        </a:prstGeom>
      </xdr:spPr>
    </xdr:pic>
    <xdr:clientData/>
  </xdr:oneCellAnchor>
  <xdr:oneCellAnchor>
    <xdr:from>
      <xdr:col>0</xdr:col>
      <xdr:colOff>0</xdr:colOff>
      <xdr:row>148</xdr:row>
      <xdr:rowOff>0</xdr:rowOff>
    </xdr:from>
    <xdr:ext cx="3890405" cy="5759823"/>
    <xdr:pic>
      <xdr:nvPicPr>
        <xdr:cNvPr id="13" name="図 1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8568147"/>
          <a:ext cx="3890405" cy="5759823"/>
        </a:xfrm>
        <a:prstGeom prst="rect">
          <a:avLst/>
        </a:prstGeom>
      </xdr:spPr>
    </xdr:pic>
    <xdr:clientData/>
  </xdr:oneCellAnchor>
  <xdr:oneCellAnchor>
    <xdr:from>
      <xdr:col>0</xdr:col>
      <xdr:colOff>0</xdr:colOff>
      <xdr:row>209</xdr:row>
      <xdr:rowOff>0</xdr:rowOff>
    </xdr:from>
    <xdr:ext cx="3890405" cy="5759823"/>
    <xdr:pic>
      <xdr:nvPicPr>
        <xdr:cNvPr id="14" name="図 1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8568147"/>
          <a:ext cx="3890405" cy="575982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kamura\Downloads\form-042_&#26045;&#24037;&#20307;&#21046;&#20840;&#33324;_20yykk-9999_create20yymmdd_hhm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_はじめに（使い方）＆版数情報"/>
      <sheetName val="01_LIST"/>
      <sheetName val="11_基本情報入力"/>
      <sheetName val="12_TABLE_業者データ入力"/>
      <sheetName val="21_TOTAL_下請け社数PT"/>
      <sheetName val="22_form-042-01_起案履歴兼契約情報一覧"/>
      <sheetName val="23_form-042-02_施工体制確認一覧表"/>
      <sheetName val="31_form-042-03_施工体制台帳 統一書式"/>
      <sheetName val="32_form-042-04_再下請通知書"/>
      <sheetName val="41_form-042-05_施工体系図"/>
    </sheetNames>
    <sheetDataSet>
      <sheetData sheetId="0"/>
      <sheetData sheetId="1"/>
      <sheetData sheetId="2"/>
      <sheetData sheetId="3"/>
      <sheetData sheetId="4"/>
      <sheetData sheetId="5"/>
      <sheetData sheetId="6"/>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室蘭開発建設部" refreshedDate="44301.481945833337" createdVersion="5" refreshedVersion="5" minRefreshableVersion="3" recordCount="49">
  <cacheSource type="worksheet">
    <worksheetSource name="テーブル1"/>
  </cacheSource>
  <cacheFields count="55">
    <cacheField name="№" numFmtId="0">
      <sharedItems containsSemiMixedTypes="0" containsString="0" containsNumber="1" containsInteger="1" minValue="1" maxValue="49" count="49">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sharedItems>
    </cacheField>
    <cacheField name="会社名" numFmtId="0">
      <sharedItems containsBlank="1" count="42">
        <s v="株式会社０１元請組"/>
        <s v="株式会社０２通建"/>
        <s v="有限会社０３組"/>
        <s v="０４警備　株式会社"/>
        <s v="０５カッター興業　株式会社"/>
        <s v="株式会社　北海道０６"/>
        <s v="有限会社０７"/>
        <s v="有限会社０８鋼業"/>
        <s v="株式会社０９重機"/>
        <s v="１０興業　株式会社"/>
        <s v="１１工業　株式会社"/>
        <s v="株式会社１２"/>
        <s v="有限会社１３"/>
        <s v="株式会社１４"/>
        <s v="１５工業　株式会社　"/>
        <s v="１６技建　株式会社"/>
        <s v="１７建設　株式会社"/>
        <s v="有限会社１８"/>
        <s v="株式会社１９"/>
        <s v="２０石材工業　株式会社"/>
        <s v="２１道路　株式会社"/>
        <s v="株式会社２２"/>
        <s v="２３有限会社"/>
        <s v="北海道２４　株式会社"/>
        <s v="２５株式会社"/>
        <s v="株式会社　２６建商　"/>
        <s v="㈱２７コーポレーション"/>
        <s v="２８建設工業㈱"/>
        <s v="有限会社２９"/>
        <s v="有限会社３０"/>
        <s v="３１興業　株式会社"/>
        <s v="株式会社３２重機"/>
        <s v="３３㈱"/>
        <s v="３４技建　株式会社　"/>
        <s v="３５興業　株式会社 "/>
        <s v="３６電建　株式会社"/>
        <s v="有限会社３７社"/>
        <s v="株式会社３８技建"/>
        <s v="３９興業　株式会社"/>
        <s v="株式会社４０"/>
        <s v="株式会社４１"/>
        <m/>
      </sharedItems>
    </cacheField>
    <cacheField name="代表者名" numFmtId="0">
      <sharedItems containsBlank="1"/>
    </cacheField>
    <cacheField name="郵便番号" numFmtId="0">
      <sharedItems containsBlank="1"/>
    </cacheField>
    <cacheField name="住所" numFmtId="0">
      <sharedItems containsBlank="1"/>
    </cacheField>
    <cacheField name="電話番号" numFmtId="0">
      <sharedItems containsBlank="1"/>
    </cacheField>
    <cacheField name="下請工事内容" numFmtId="183">
      <sharedItems containsBlank="1"/>
    </cacheField>
    <cacheField name="工期自" numFmtId="191">
      <sharedItems containsNonDate="0" containsDate="1" containsString="0" containsBlank="1" minDate="2020-03-27T00:00:00" maxDate="2020-11-27T00:00:00"/>
    </cacheField>
    <cacheField name="工期至" numFmtId="0">
      <sharedItems containsNonDate="0" containsDate="1" containsString="0" containsBlank="1" minDate="2020-05-30T00:00:00" maxDate="2021-03-26T00:00:00"/>
    </cacheField>
    <cacheField name="契約日" numFmtId="0">
      <sharedItems containsNonDate="0" containsDate="1" containsString="0" containsBlank="1" minDate="2020-03-10T00:00:00" maxDate="2020-11-26T00:00:00"/>
    </cacheField>
    <cacheField name="許可の種別" numFmtId="183">
      <sharedItems containsBlank="1"/>
    </cacheField>
    <cacheField name="施工に必要な許可業種" numFmtId="0">
      <sharedItems containsBlank="1"/>
    </cacheField>
    <cacheField name="許可者" numFmtId="0">
      <sharedItems containsBlank="1"/>
    </cacheField>
    <cacheField name="種別" numFmtId="0">
      <sharedItems containsBlank="1"/>
    </cacheField>
    <cacheField name="記号" numFmtId="0">
      <sharedItems containsBlank="1"/>
    </cacheField>
    <cacheField name="許可番号" numFmtId="49">
      <sharedItems containsBlank="1"/>
    </cacheField>
    <cacheField name="許可（更新）年月日" numFmtId="191">
      <sharedItems containsNonDate="0" containsDate="1" containsString="0" containsBlank="1" minDate="2015-09-01T00:00:00" maxDate="2020-12-07T00:00:00"/>
    </cacheField>
    <cacheField name="退職金共済加入" numFmtId="183">
      <sharedItems containsBlank="1"/>
    </cacheField>
    <cacheField name="現場代理人" numFmtId="0">
      <sharedItems containsBlank="1"/>
    </cacheField>
    <cacheField name="技術員区分" numFmtId="0">
      <sharedItems containsBlank="1"/>
    </cacheField>
    <cacheField name="専任・非専任" numFmtId="0">
      <sharedItems containsBlank="1"/>
    </cacheField>
    <cacheField name="主任技術者名" numFmtId="0">
      <sharedItems containsBlank="1"/>
    </cacheField>
    <cacheField name="資格内容" numFmtId="0">
      <sharedItems containsBlank="1"/>
    </cacheField>
    <cacheField name="雇用関係確認" numFmtId="0">
      <sharedItems containsBlank="1"/>
    </cacheField>
    <cacheField name="安全衛生責任者" numFmtId="0">
      <sharedItems containsBlank="1"/>
    </cacheField>
    <cacheField name="推進者" numFmtId="0">
      <sharedItems containsBlank="1"/>
    </cacheField>
    <cacheField name="雇用管理責任者" numFmtId="0">
      <sharedItems containsBlank="1"/>
    </cacheField>
    <cacheField name="専門技術者名" numFmtId="0">
      <sharedItems containsNonDate="0" containsString="0" containsBlank="1"/>
    </cacheField>
    <cacheField name="資格内容2" numFmtId="0">
      <sharedItems containsNonDate="0" containsString="0" containsBlank="1"/>
    </cacheField>
    <cacheField name="担当工事内容" numFmtId="0">
      <sharedItems containsNonDate="0" containsString="0" containsBlank="1"/>
    </cacheField>
    <cacheField name="次数" numFmtId="0">
      <sharedItems containsBlank="1" count="5">
        <s v="元請"/>
        <s v="一次下請"/>
        <s v="二次下請"/>
        <s v="三次下請"/>
        <m/>
      </sharedItems>
    </cacheField>
    <cacheField name="主任技術者_x000a_生年月日" numFmtId="191">
      <sharedItems containsDate="1" containsBlank="1" containsMixedTypes="1" minDate="1948-02-08T00:00:00" maxDate="1992-04-19T00:00:00"/>
    </cacheField>
    <cacheField name="営業所の名称" numFmtId="0">
      <sharedItems containsBlank="1"/>
    </cacheField>
    <cacheField name="健康保険番号" numFmtId="0">
      <sharedItems containsBlank="1"/>
    </cacheField>
    <cacheField name="健康保険_x000a_加入状況" numFmtId="0">
      <sharedItems containsBlank="1"/>
    </cacheField>
    <cacheField name="厚生年金保険番号" numFmtId="0">
      <sharedItems containsBlank="1"/>
    </cacheField>
    <cacheField name="厚生年金_x000a_加入状況" numFmtId="0">
      <sharedItems containsBlank="1"/>
    </cacheField>
    <cacheField name="雇用保険番号" numFmtId="49">
      <sharedItems containsBlank="1"/>
    </cacheField>
    <cacheField name="雇用保険_x000a_加入状況" numFmtId="0">
      <sharedItems containsBlank="1"/>
    </cacheField>
    <cacheField name="一号特定技能外国人" numFmtId="0">
      <sharedItems containsBlank="1"/>
    </cacheField>
    <cacheField name="外国人建設就労者" numFmtId="0">
      <sharedItems containsBlank="1"/>
    </cacheField>
    <cacheField name="外国人_x000a_実習性" numFmtId="0">
      <sharedItems containsBlank="1"/>
    </cacheField>
    <cacheField name="見積依頼日" numFmtId="191">
      <sharedItems containsNonDate="0" containsDate="1" containsString="0" containsBlank="1" minDate="2020-04-01T00:00:00" maxDate="2020-10-23T00:00:00"/>
    </cacheField>
    <cacheField name="見積期間" numFmtId="184">
      <sharedItems containsBlank="1" containsMixedTypes="1" containsNumber="1" containsInteger="1" minValue="2" maxValue="18"/>
    </cacheField>
    <cacheField name="支払条件_x000a_（現金）" numFmtId="188">
      <sharedItems containsString="0" containsBlank="1" containsNumber="1" containsInteger="1" minValue="50" maxValue="100"/>
    </cacheField>
    <cacheField name="支払条件_x000a_（手形）" numFmtId="188">
      <sharedItems containsString="0" containsBlank="1" containsNumber="1" containsInteger="1" minValue="50" maxValue="50"/>
    </cacheField>
    <cacheField name="支払期限_x000a_（現金）" numFmtId="188">
      <sharedItems containsBlank="1"/>
    </cacheField>
    <cacheField name="支払期限_x000a_手形）" numFmtId="188">
      <sharedItems containsBlank="1"/>
    </cacheField>
    <cacheField name="下請契約の種別" numFmtId="188">
      <sharedItems containsBlank="1"/>
    </cacheField>
    <cacheField name="請負金額_x000a_（千円）税込み" numFmtId="38">
      <sharedItems containsString="0" containsBlank="1" containsNumber="1" containsInteger="1" minValue="142" maxValue="270000"/>
    </cacheField>
    <cacheField name="親事業者" numFmtId="0">
      <sharedItems containsBlank="1" count="9">
        <m/>
        <s v="株式会社０１元請組"/>
        <s v="有限会社０３組"/>
        <s v="株式会社　北海道０６"/>
        <s v="１１工業　株式会社"/>
        <s v="株式会社０２通建"/>
        <s v="１５工業　株式会社　"/>
        <s v="２１道路　株式会社"/>
        <s v="３６電建　株式会社"/>
      </sharedItems>
    </cacheField>
    <cacheField name="提出_x000a_回数" numFmtId="193">
      <sharedItems containsBlank="1" containsMixedTypes="1" containsNumber="1" containsInteger="1" minValue="1" maxValue="15"/>
    </cacheField>
    <cacheField name="台帳作成日_x000a_（ＡＳＰ起案日）" numFmtId="191">
      <sharedItems containsNonDate="0" containsDate="1" containsString="0" containsBlank="1" minDate="2020-04-01T00:00:00" maxDate="2020-12-08T00:00:00"/>
    </cacheField>
    <cacheField name="加除区分" numFmtId="0">
      <sharedItems containsBlank="1" count="4">
        <s v="初回"/>
        <s v="追加"/>
        <s v="変更"/>
        <m/>
      </sharedItems>
    </cacheField>
    <cacheField name="加除内容" numFmtId="193">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
  <r>
    <x v="0"/>
    <x v="0"/>
    <s v="元請　太郎"/>
    <s v="XXX-XXX1"/>
    <s v="空知郡奈井江町字チャシュナイXXX-XX"/>
    <s v="XXXX-XX-XXX1"/>
    <s v="【錦町工区】舗装工、踏掛版工、縁石工、構造物撤去工、情報ボックス工、旧橋撤去工、仮設工_x000a_【東8線工区】道路土工、排水構造物工、舗装工、縁石工、情報ボックス工、道路付属施設工、構造物撤去工、仮設工"/>
    <d v="2020-03-27T00:00:00"/>
    <d v="2021-03-25T00:00:00"/>
    <d v="2020-03-10T00:00:00"/>
    <s v="建設業"/>
    <s v="土木、建築、左官、とび・土工、管、鋼構造物、舗装、塗装、防水、造園、水道施設"/>
    <s v="北海道知事"/>
    <s v="特定"/>
    <s v="特-28空"/>
    <s v="00175"/>
    <d v="2017-02-02T00:00:00"/>
    <s v="建退共・中退共"/>
    <s v="代理　一郎"/>
    <s v="監理技術者"/>
    <s v="専任"/>
    <s v="主任　一子"/>
    <s v="1級土木施工管理技士　C00100061X号"/>
    <s v="〇"/>
    <s v="-"/>
    <s v="-"/>
    <s v="雇用　一男"/>
    <m/>
    <m/>
    <m/>
    <x v="0"/>
    <d v="1972-11-09T00:00:00"/>
    <s v="㈱砂子組"/>
    <s v="XXスニイXXX89"/>
    <s v="加入"/>
    <s v="XXスニイXXX89"/>
    <s v="加入"/>
    <s v="XXXX87XXX68"/>
    <s v="加入"/>
    <s v="無"/>
    <s v="無"/>
    <s v="無"/>
    <m/>
    <m/>
    <m/>
    <m/>
    <m/>
    <m/>
    <m/>
    <n v="270000"/>
    <x v="0"/>
    <n v="1"/>
    <d v="2020-04-01T00:00:00"/>
    <x v="0"/>
    <m/>
  </r>
  <r>
    <x v="1"/>
    <x v="1"/>
    <s v="下請　次郎2"/>
    <s v="XXX-XXX2"/>
    <s v="札幌市西区八軒××"/>
    <s v="XXXX-XX-XXX2"/>
    <s v="情報ボックス工"/>
    <d v="2020-04-27T00:00:00"/>
    <d v="2020-12-18T00:00:00"/>
    <d v="2020-04-21T00:00:00"/>
    <s v="建設業"/>
    <s v="とび・土工"/>
    <s v="北海道知事"/>
    <s v="特定"/>
    <s v="特-X0石"/>
    <s v="1470X"/>
    <d v="2019-01-21T00:00:00"/>
    <s v="建退共"/>
    <s v="代理　二郎2"/>
    <s v="主任技術者"/>
    <s v="非専任"/>
    <s v="主任　二子2"/>
    <s v="2級土木施工管理技士"/>
    <s v="〇"/>
    <s v="安全　二助2"/>
    <s v="推進　二衛2"/>
    <s v="雇用　二男2"/>
    <m/>
    <m/>
    <m/>
    <x v="1"/>
    <d v="1986-11-12T00:00:00"/>
    <s v="本社"/>
    <s v="XXチロユX9XX6"/>
    <s v="加入"/>
    <s v="XXチロユX9XX6"/>
    <s v="加入"/>
    <s v="XXXXX6XXXXX-XXX"/>
    <s v="加入"/>
    <s v="無"/>
    <s v="無"/>
    <s v="無"/>
    <d v="2020-04-06T00:00:00"/>
    <n v="12"/>
    <n v="100"/>
    <m/>
    <s v="翌月25日"/>
    <m/>
    <s v="労務・機械"/>
    <n v="10598"/>
    <x v="1"/>
    <s v="02"/>
    <d v="2020-04-27T00:00:00"/>
    <x v="1"/>
    <s v="追加"/>
  </r>
  <r>
    <x v="2"/>
    <x v="2"/>
    <s v="下請　次郎3"/>
    <s v="XXX-XXX3"/>
    <s v="釧路郡釧路町北見団地X丁目XX番地"/>
    <s v="XXXX-XX-XXX3"/>
    <s v="踏掛版工、構造物撤去工、情報ボックス工、旧橋撤去工、仮設工"/>
    <d v="2020-04-27T00:00:00"/>
    <d v="2021-03-24T00:00:00"/>
    <d v="2020-04-21T00:00:00"/>
    <s v="建設業"/>
    <s v="とび・土工"/>
    <s v="北海道知事"/>
    <s v="一般"/>
    <s v="般-29釧"/>
    <s v="00556"/>
    <d v="2017-11-20T00:00:00"/>
    <s v="建退共"/>
    <s v="代理　二郎3"/>
    <m/>
    <s v="専任"/>
    <s v="主任　二子3"/>
    <s v="1級土木施工管理技士"/>
    <s v="〇"/>
    <s v="安全　二助3"/>
    <s v="推進　二衛3"/>
    <s v="雇用　二男3"/>
    <m/>
    <m/>
    <m/>
    <x v="1"/>
    <s v="195X/2/20"/>
    <s v="本社"/>
    <s v="9X-XXXX-XXX"/>
    <s v="加入"/>
    <s v="XXヒホマXXXX8"/>
    <s v="加入"/>
    <s v="XXXX99XXXXXX7X"/>
    <s v="加入"/>
    <s v="無"/>
    <s v="無"/>
    <s v="無"/>
    <d v="2020-04-01T00:00:00"/>
    <n v="15"/>
    <n v="100"/>
    <m/>
    <s v="翌月25日"/>
    <m/>
    <s v="労務・機械"/>
    <n v="69520"/>
    <x v="1"/>
    <s v="02"/>
    <d v="2020-04-27T00:00:00"/>
    <x v="1"/>
    <s v="追加"/>
  </r>
  <r>
    <x v="3"/>
    <x v="3"/>
    <s v="下請　次郎4"/>
    <s v="XXX-XXX4"/>
    <s v="札幌市白石区本郷通XX丁目南X-Xプラザ館A"/>
    <s v="XXXX-XX-XXX4"/>
    <s v="交通管理工"/>
    <d v="2020-04-20T00:00:00"/>
    <d v="2021-03-24T00:00:00"/>
    <d v="2020-04-06T00:00:00"/>
    <s v="他"/>
    <s v="警備"/>
    <s v="北海道公安委員会"/>
    <s v="建設業以外"/>
    <m/>
    <s v="10000887"/>
    <d v="2018-12-11T00:00:00"/>
    <s v="その他"/>
    <s v="代理　二郎4"/>
    <m/>
    <s v="非専任"/>
    <s v="主任　二子4"/>
    <s v="交通誘導警備2級検定"/>
    <s v="〇"/>
    <s v="安全　二助4"/>
    <s v="推進　二衛4"/>
    <s v="雇用　二男4"/>
    <m/>
    <m/>
    <m/>
    <x v="1"/>
    <d v="1976-08-16T00:00:00"/>
    <s v="本社"/>
    <s v="9XヲクX8X6X"/>
    <s v="加入"/>
    <s v="9XヲクX8X6X"/>
    <s v="加入"/>
    <s v="XXXX-6X6X69X-7"/>
    <s v="加入"/>
    <s v="無"/>
    <s v="無"/>
    <s v="無"/>
    <d v="2020-04-01T00:00:00"/>
    <n v="18"/>
    <n v="100"/>
    <m/>
    <s v="翌月25日"/>
    <m/>
    <s v="労務"/>
    <n v="19580"/>
    <x v="1"/>
    <s v="02"/>
    <d v="2020-04-27T00:00:00"/>
    <x v="1"/>
    <s v="追加"/>
  </r>
  <r>
    <x v="4"/>
    <x v="4"/>
    <s v="下請　次郎5"/>
    <s v="XXX-XXX5"/>
    <s v="北広島市大曲工業団地X丁目X-X"/>
    <s v="XXXX-XX-XXX5"/>
    <s v="アスファルト切断工事"/>
    <d v="2020-05-07T00:00:00"/>
    <d v="2021-03-24T00:00:00"/>
    <d v="2020-05-01T00:00:00"/>
    <s v="建設業"/>
    <s v="とび・土工"/>
    <s v="国土交通大臣"/>
    <s v="一般"/>
    <s v="般-27"/>
    <s v="5475"/>
    <d v="2015-11-05T00:00:00"/>
    <s v="その他"/>
    <s v="代理　二郎5"/>
    <m/>
    <s v="非専任"/>
    <s v="主任　二子5"/>
    <s v="登録切断穿孔基幹技能者"/>
    <s v="〇"/>
    <s v="安全　二助5"/>
    <s v="推進　二衛5"/>
    <s v="雇用　二男5"/>
    <m/>
    <m/>
    <m/>
    <x v="1"/>
    <d v="1974-05-11T00:00:00"/>
    <s v="営業所"/>
    <s v="芽たらXX8"/>
    <s v="加入"/>
    <s v="芽たら XX8"/>
    <s v="加入"/>
    <s v="XXXX8XXXX6X"/>
    <s v="加入"/>
    <s v="無"/>
    <s v="無"/>
    <s v="無"/>
    <d v="2020-04-20T00:00:00"/>
    <n v="4"/>
    <n v="100"/>
    <m/>
    <s v="翌月25日"/>
    <m/>
    <s v="労務・機械"/>
    <n v="1474"/>
    <x v="1"/>
    <s v="03"/>
    <d v="2020-05-07T00:00:00"/>
    <x v="1"/>
    <s v="追加"/>
  </r>
  <r>
    <x v="5"/>
    <x v="5"/>
    <s v="下請　次郎6"/>
    <s v="XXX-XXX6"/>
    <s v="空知郡奈井江町字奈井江町XXX番地XX"/>
    <s v="XXXX-XX-XXX6"/>
    <s v="植生工、伐採工"/>
    <d v="2020-05-07T00:00:00"/>
    <d v="2020-12-25T00:00:00"/>
    <d v="2020-05-01T00:00:00"/>
    <s v="建設業"/>
    <s v="とび・土工"/>
    <s v="北海道知事"/>
    <s v="一般"/>
    <s v="般-29空"/>
    <s v="02871"/>
    <d v="2017-05-17T00:00:00"/>
    <s v="建退共"/>
    <s v="代理　二郎6"/>
    <m/>
    <s v="非専任"/>
    <s v="主任　二子6"/>
    <s v="2級建設機械施工技士"/>
    <s v="〇"/>
    <s v="安全　二助6"/>
    <s v="推進　二衛6"/>
    <s v="雇用　二男6"/>
    <m/>
    <m/>
    <m/>
    <x v="1"/>
    <d v="1971-02-06T00:00:00"/>
    <s v="本社"/>
    <s v="XXホヨヨXXXX9"/>
    <s v="未加入"/>
    <s v="XXホヨヨXXXX9"/>
    <s v="適用除外"/>
    <s v="XXXX8XXXXXX-XXX"/>
    <s v="加入"/>
    <s v="無"/>
    <s v="有"/>
    <s v="有"/>
    <d v="2020-04-20T00:00:00"/>
    <n v="4"/>
    <n v="100"/>
    <m/>
    <s v="翌月25日"/>
    <m/>
    <s v="労務・機械"/>
    <n v="1375"/>
    <x v="1"/>
    <s v="03"/>
    <d v="2020-05-07T00:00:00"/>
    <x v="1"/>
    <s v="追加"/>
  </r>
  <r>
    <x v="6"/>
    <x v="6"/>
    <s v="下請　次郎7"/>
    <s v="XXX-XXX7"/>
    <s v="美唄市東X条X丁目X番X号"/>
    <s v="XXXX-XX-XXX7"/>
    <s v="踏掛版工、構造物撤去工、情報ボックス工、旧橋撤去工、仮設工"/>
    <d v="2020-05-11T00:00:00"/>
    <d v="2021-03-20T00:00:00"/>
    <d v="2020-05-08T00:00:00"/>
    <s v="建設業"/>
    <s v="とび・土工、一般貨物自動車運送"/>
    <s v="北海道知事"/>
    <s v="一般"/>
    <s v="般-27空"/>
    <s v="02958"/>
    <d v="2015-09-19T00:00:00"/>
    <s v="建退共"/>
    <s v="代理　二郎7"/>
    <m/>
    <s v="非専任"/>
    <s v="主任　二子7"/>
    <s v="2級土木施工管理技士"/>
    <s v="〇"/>
    <s v="安全　二助7"/>
    <s v="推進　二衛7"/>
    <s v="雇用　二男7"/>
    <m/>
    <m/>
    <m/>
    <x v="2"/>
    <d v="1965-09-07T00:00:00"/>
    <s v="本社"/>
    <s v="岩つろひXXXX6"/>
    <s v="加入"/>
    <s v="岩つろひXXXX6"/>
    <s v="加入"/>
    <s v="XXXXXXXXXX8-XXX"/>
    <s v="加入"/>
    <s v="無"/>
    <s v="無"/>
    <s v="無"/>
    <d v="2020-04-21T00:00:00"/>
    <n v="9"/>
    <n v="100"/>
    <m/>
    <s v="翌月末日"/>
    <m/>
    <s v="労務・機械"/>
    <n v="6600"/>
    <x v="2"/>
    <s v="04"/>
    <d v="2020-05-11T00:00:00"/>
    <x v="1"/>
    <s v="追加"/>
  </r>
  <r>
    <x v="7"/>
    <x v="7"/>
    <s v="下請　次郎8"/>
    <s v="XXX-XXX8"/>
    <s v="夕張郡長沼町西XX線南X番地"/>
    <s v="XXXX-XX-XXX8"/>
    <s v="踏掛版工の内　鉄筋工事"/>
    <d v="2020-05-11T00:00:00"/>
    <d v="2020-05-30T00:00:00"/>
    <d v="2020-05-08T00:00:00"/>
    <s v="建設業"/>
    <s v="鉄筋"/>
    <s v="北海道知事"/>
    <s v="一般"/>
    <s v="般-28空"/>
    <s v="0X577"/>
    <d v="2016-05-21T00:00:00"/>
    <s v="建退共"/>
    <s v="代理　二郎8"/>
    <m/>
    <s v="非専任"/>
    <s v="主任　二子8"/>
    <s v="鉄筋1級施工技能士"/>
    <s v="〇"/>
    <s v="安全　二助8"/>
    <s v="推進　二衛8"/>
    <s v="雇用　二男8"/>
    <m/>
    <m/>
    <m/>
    <x v="2"/>
    <s v="1970/10/X"/>
    <s v="本社"/>
    <s v="XXサムラX6999"/>
    <s v="加入"/>
    <s v="XXサムラX6999"/>
    <s v="加入"/>
    <s v="XXXXX9XX7XXXX6"/>
    <s v="加入"/>
    <s v="無"/>
    <s v="無"/>
    <s v="無"/>
    <d v="2020-04-22T00:00:00"/>
    <n v="9"/>
    <n v="100"/>
    <m/>
    <s v="翌月末日"/>
    <m/>
    <s v="労務"/>
    <n v="506"/>
    <x v="2"/>
    <s v="04"/>
    <d v="2020-05-11T00:00:00"/>
    <x v="1"/>
    <s v="追加"/>
  </r>
  <r>
    <x v="8"/>
    <x v="8"/>
    <s v="下請　次郎9"/>
    <s v="XXX-XXX9"/>
    <s v="北広島市西の里XXX番地X"/>
    <s v="XXXX-XX-XXX9"/>
    <s v="旧橋撤去工、仮設工の内　クレーン・運搬"/>
    <d v="2020-05-25T00:00:00"/>
    <d v="2021-03-20T00:00:00"/>
    <d v="2020-05-08T00:00:00"/>
    <s v="建設業"/>
    <s v="とび・土工"/>
    <s v="北海道知事"/>
    <s v="一般"/>
    <s v="般-28石"/>
    <s v="05189"/>
    <d v="2016-04-08T00:00:00"/>
    <s v="その他"/>
    <s v="代理　二郎9"/>
    <m/>
    <s v="非専任"/>
    <s v="主任　二子9"/>
    <s v="10年以上の実務経験"/>
    <s v="〇"/>
    <s v="安全　二助9"/>
    <s v="推進　二衛9"/>
    <s v="雇用　二男9"/>
    <m/>
    <m/>
    <m/>
    <x v="2"/>
    <d v="1964-04-24T00:00:00"/>
    <s v="本社"/>
    <s v="9XサツXXXX7"/>
    <s v="加入"/>
    <s v="9XサツXXXX7"/>
    <s v="加入"/>
    <s v="XXXX8XXXXXX"/>
    <s v="加入"/>
    <s v="無"/>
    <s v="無"/>
    <s v="無"/>
    <d v="2020-04-23T00:00:00"/>
    <n v="9"/>
    <n v="100"/>
    <m/>
    <s v="翌月末日"/>
    <m/>
    <s v="労務・機械"/>
    <n v="11330"/>
    <x v="2"/>
    <s v="04"/>
    <d v="2020-05-11T00:00:00"/>
    <x v="1"/>
    <s v="追加"/>
  </r>
  <r>
    <x v="9"/>
    <x v="9"/>
    <s v="下請　次郎10"/>
    <s v="XXX-XXX10"/>
    <s v="千歳市栄町X丁目XX番地XX"/>
    <s v="XXXX-XX-XXX10"/>
    <s v="構造物撤去工、情報ボックス工、旧橋撤去工、仮設工"/>
    <d v="2020-05-21T00:00:00"/>
    <d v="2021-03-20T00:00:00"/>
    <d v="2020-05-08T00:00:00"/>
    <s v="建設業"/>
    <s v="とび・土工"/>
    <s v="北海道知事"/>
    <s v="一般"/>
    <s v="般-28石"/>
    <s v="0X806"/>
    <d v="2016-07-26T00:00:00"/>
    <s v="建退共"/>
    <s v="代理　二郎10"/>
    <m/>
    <s v="非専任"/>
    <s v="主任　二子10"/>
    <s v="1級とび技能士"/>
    <s v="〇"/>
    <s v="安全　二助10"/>
    <s v="推進　二衛10"/>
    <s v="雇用　二男10"/>
    <m/>
    <m/>
    <m/>
    <x v="2"/>
    <d v="1965-10-06T00:00:00"/>
    <s v="本社"/>
    <s v="新札しすかX9XXX"/>
    <s v="加入"/>
    <s v="新札しすかX9XXX"/>
    <s v="加入"/>
    <s v="XXXXXXXXX8X"/>
    <s v="加入"/>
    <s v="無"/>
    <s v="無"/>
    <s v="無"/>
    <d v="2020-04-24T00:00:00"/>
    <n v="9"/>
    <n v="100"/>
    <m/>
    <s v="翌月末日"/>
    <m/>
    <s v="労務・機械"/>
    <n v="9790"/>
    <x v="2"/>
    <s v="04"/>
    <d v="2020-05-11T00:00:00"/>
    <x v="1"/>
    <s v="追加"/>
  </r>
  <r>
    <x v="10"/>
    <x v="10"/>
    <s v="下請　次郎11"/>
    <s v="XXX-XXX11"/>
    <s v="札幌市中央区北X条西XX丁目X番X号"/>
    <s v="XXXX-XX-XXX11"/>
    <s v="仮設工、構造物撤去工"/>
    <d v="2020-05-18T00:00:00"/>
    <d v="2020-07-31T00:00:00"/>
    <d v="2020-05-13T00:00:00"/>
    <s v="建設業"/>
    <s v="とび・土工"/>
    <s v="北海道知事"/>
    <s v="特定"/>
    <s v="特-28石"/>
    <s v="009X2"/>
    <d v="2017-02-26T00:00:00"/>
    <s v="建退共・中退共"/>
    <s v="代理　二郎11"/>
    <m/>
    <s v="非専任"/>
    <s v="主任　二子11"/>
    <s v="2級建設機械施工技士"/>
    <s v="〇"/>
    <s v="安全　二助11"/>
    <s v="推進　二衛11"/>
    <s v="雇用　二男11"/>
    <m/>
    <m/>
    <m/>
    <x v="1"/>
    <d v="1992-04-18T00:00:00"/>
    <s v="本社"/>
    <s v="XXタラテXX78X"/>
    <s v="加入"/>
    <s v="XXタラテXX78X"/>
    <s v="加入"/>
    <s v="XXXXXXX6XX6-XXX"/>
    <s v="加入"/>
    <s v="無"/>
    <s v="無"/>
    <s v="無"/>
    <d v="2020-04-20T00:00:00"/>
    <n v="16"/>
    <n v="100"/>
    <m/>
    <s v="翌月25日"/>
    <m/>
    <s v="労務・機械"/>
    <n v="5500"/>
    <x v="1"/>
    <s v="05"/>
    <d v="2020-05-18T00:00:00"/>
    <x v="1"/>
    <s v="追加"/>
  </r>
  <r>
    <x v="11"/>
    <x v="11"/>
    <s v="下請　次郎12"/>
    <s v="XXX-XXX12"/>
    <s v="勇払郡むかわ町穂別XX番地XX"/>
    <s v="XXXX-XX-XXX12"/>
    <s v="伐採工"/>
    <d v="2020-05-18T00:00:00"/>
    <d v="2020-05-31T00:00:00"/>
    <d v="2020-05-11T00:00:00"/>
    <s v="他"/>
    <s v="林業事業体登録番号"/>
    <m/>
    <m/>
    <s v="胆振-26"/>
    <s v="048"/>
    <d v="2019-06-21T00:00:00"/>
    <s v="その他"/>
    <s v="代理　二郎12"/>
    <m/>
    <s v="非専任"/>
    <s v="主任　二子12"/>
    <s v="10年以上の実務経験"/>
    <s v="〇"/>
    <s v="安全　二助12"/>
    <s v="推進　二衛12"/>
    <s v="雇用　二男12"/>
    <m/>
    <m/>
    <m/>
    <x v="2"/>
    <d v="1961-02-18T00:00:00"/>
    <s v="本社"/>
    <s v="苫なかけXX9X7"/>
    <s v="加入"/>
    <s v="苫なかけXX9X7"/>
    <s v="加入"/>
    <s v="XXXX96XX9XX"/>
    <s v="加入"/>
    <s v="無"/>
    <s v="無"/>
    <s v="無"/>
    <d v="2020-05-01T00:00:00"/>
    <n v="3"/>
    <n v="100"/>
    <m/>
    <s v="翌々10日"/>
    <m/>
    <s v="労務"/>
    <n v="165"/>
    <x v="3"/>
    <s v="05"/>
    <d v="2020-05-18T00:00:00"/>
    <x v="1"/>
    <s v="追加"/>
  </r>
  <r>
    <x v="12"/>
    <x v="12"/>
    <s v="下請　次郎13"/>
    <s v="XXX-XXX13"/>
    <s v="札幌市西区八軒X条東X丁目X番X号"/>
    <s v="XXXX-XX-XXX13"/>
    <s v="構造物撤去工"/>
    <d v="2020-05-25T00:00:00"/>
    <d v="2020-07-30T00:00:00"/>
    <d v="2020-05-22T00:00:00"/>
    <s v="建設業"/>
    <s v="とび・土工"/>
    <s v="北海道知事"/>
    <s v="一般"/>
    <s v="般-27石"/>
    <s v="18949"/>
    <d v="2015-09-05T00:00:00"/>
    <s v="建退共"/>
    <s v="代理　二郎13"/>
    <m/>
    <s v="非専任"/>
    <s v="主任　二子13"/>
    <s v="2級土木施工管理技士"/>
    <s v="〇"/>
    <s v="安全　二助13"/>
    <s v="推進　二衛13"/>
    <s v="雇用　二男13"/>
    <m/>
    <m/>
    <m/>
    <x v="2"/>
    <d v="1948-02-08T00:00:00"/>
    <s v="本社"/>
    <s v="XXマヌヲX89XX"/>
    <s v="加入"/>
    <s v="XXマヌヲX89XX"/>
    <s v="加入"/>
    <s v="XXXXX-9XXXXX-7XX"/>
    <s v="加入"/>
    <s v="無"/>
    <s v="無"/>
    <s v="無"/>
    <d v="2020-05-18T00:00:00"/>
    <n v="2"/>
    <n v="50"/>
    <n v="50"/>
    <s v="翌月末日"/>
    <s v="90日"/>
    <s v="労務・機械"/>
    <n v="682"/>
    <x v="4"/>
    <s v="06"/>
    <d v="2020-05-25T00:00:00"/>
    <x v="1"/>
    <s v="追加"/>
  </r>
  <r>
    <x v="13"/>
    <x v="13"/>
    <s v="下請　次郎14"/>
    <s v="XXX-XXX14"/>
    <s v="恵庭市南島松XXX番地"/>
    <s v="XXXX-XX-XXX14"/>
    <s v="構造物撤去工"/>
    <d v="2020-05-25T00:00:00"/>
    <d v="2020-07-30T00:00:00"/>
    <d v="2020-05-22T00:00:00"/>
    <s v="建設業"/>
    <s v="とび・土工"/>
    <s v="北海道知事"/>
    <s v="一般"/>
    <s v="般-27石"/>
    <s v="15716"/>
    <d v="2015-09-01T00:00:00"/>
    <s v="建退共"/>
    <s v="代理　二郎14"/>
    <m/>
    <s v="非専任"/>
    <s v="主任　二子14"/>
    <s v="2級土木施工管理技士"/>
    <s v="〇"/>
    <s v="安全　二助14"/>
    <s v="推進　二衛14"/>
    <s v="雇用　二男14"/>
    <m/>
    <m/>
    <m/>
    <x v="2"/>
    <d v="1954-07-18T00:00:00"/>
    <s v="本社"/>
    <s v="9XケメエXXXX9"/>
    <s v="加入"/>
    <s v="9XケメエXXXX9"/>
    <s v="加入"/>
    <s v="XXXXX9XX7XX6X6"/>
    <s v="加入"/>
    <s v="無"/>
    <s v="無"/>
    <s v="無"/>
    <d v="2020-05-18T00:00:00"/>
    <n v="2"/>
    <n v="100"/>
    <m/>
    <s v="翌月末日"/>
    <m/>
    <s v="労務・機械"/>
    <n v="495"/>
    <x v="4"/>
    <s v="06"/>
    <d v="2020-05-25T00:00:00"/>
    <x v="1"/>
    <s v="追加"/>
  </r>
  <r>
    <x v="14"/>
    <x v="14"/>
    <s v="下請　次郎15"/>
    <s v="XXX-XXX15"/>
    <s v="札幌市中央区北X条西XX丁目X番X号"/>
    <s v="XXXX-XX-XXX15"/>
    <s v="道路土工、排水構造物工、舗装工、縁石工、道路付属施設工、構造物撤去工"/>
    <d v="2020-05-18T00:00:00"/>
    <d v="2021-03-24T00:00:00"/>
    <d v="2020-06-02T00:00:00"/>
    <s v="建設業"/>
    <s v="とび・土工"/>
    <s v="北海道知事"/>
    <s v="特定"/>
    <s v="特-28石"/>
    <s v="009X2"/>
    <d v="2017-02-26T00:00:00"/>
    <s v="建退共・中退共"/>
    <s v="代理　二郎15"/>
    <m/>
    <s v="非専任"/>
    <s v="主任　二子15"/>
    <s v="2級建設機械施工技士"/>
    <s v="〇"/>
    <s v="安全　二助15"/>
    <s v="推進　二衛15"/>
    <s v="雇用　二男15"/>
    <m/>
    <m/>
    <m/>
    <x v="1"/>
    <d v="1992-04-18T00:00:00"/>
    <s v="本社"/>
    <s v="XXタラテXX78X"/>
    <s v="加入"/>
    <s v="XXタラテXX78X"/>
    <s v="加入"/>
    <s v="XXXXXXX6XX6-XXX"/>
    <s v="加入"/>
    <s v="無"/>
    <s v="無"/>
    <s v="無"/>
    <d v="2020-05-15T00:00:00"/>
    <n v="10"/>
    <n v="100"/>
    <m/>
    <s v="翌月25日"/>
    <m/>
    <s v="労務・機械"/>
    <n v="35200"/>
    <x v="1"/>
    <s v="07"/>
    <d v="2020-06-15T00:00:00"/>
    <x v="2"/>
    <s v="工期変更"/>
  </r>
  <r>
    <x v="15"/>
    <x v="15"/>
    <s v="下請　次郎16"/>
    <s v="XXX-XXX16"/>
    <s v="札幌市白石区川下XXX-XXX"/>
    <s v="XXXX-XX-XXX16"/>
    <s v="杭引抜工事"/>
    <d v="2020-06-10T00:00:00"/>
    <d v="2020-06-30T00:00:00"/>
    <d v="2020-06-05T00:00:00"/>
    <s v="建設業"/>
    <s v="とび・土工"/>
    <s v="北海道知事"/>
    <s v="一般"/>
    <s v="般-X0石"/>
    <s v="16105"/>
    <d v="2018-05-07T00:00:00"/>
    <s v="建退共"/>
    <s v="代理　二郎16"/>
    <m/>
    <s v="非専任"/>
    <s v="主任　二子16"/>
    <s v="1級建設機械施工技士"/>
    <s v="〇"/>
    <s v="安全　二助16"/>
    <s v="推進　二衛16"/>
    <s v="雇用　二男16"/>
    <m/>
    <m/>
    <m/>
    <x v="2"/>
    <s v="H元.10.9"/>
    <s v="本社"/>
    <s v="9XサヒXXXX9"/>
    <s v="加入"/>
    <s v="9XサヒXXXX9"/>
    <s v="加入"/>
    <s v="XXXXX9XX8XXXXX"/>
    <s v="加入"/>
    <s v="無"/>
    <s v="無"/>
    <s v="無"/>
    <d v="2020-05-01T00:00:00"/>
    <n v="12"/>
    <n v="100"/>
    <m/>
    <s v="翌月末日"/>
    <m/>
    <s v="労務・機械"/>
    <n v="803"/>
    <x v="2"/>
    <s v="07"/>
    <d v="2020-06-15T00:00:00"/>
    <x v="1"/>
    <s v="追加"/>
  </r>
  <r>
    <x v="16"/>
    <x v="16"/>
    <s v="下請　次郎17"/>
    <s v="XXX-XXX17"/>
    <s v="苫小牧市北栄町X丁目X番XX号"/>
    <s v="XXXX-XX-XXX17"/>
    <s v="情報ボックス工"/>
    <d v="2020-06-12T00:00:00"/>
    <d v="2020-07-31T00:00:00"/>
    <d v="2020-06-10T00:00:00"/>
    <s v="建設業"/>
    <s v="とび・土工"/>
    <s v="北海道知事"/>
    <s v="一般"/>
    <s v="般-1胆"/>
    <s v="05102"/>
    <d v="2020-01-24T00:00:00"/>
    <s v="建退共"/>
    <s v="代理　二郎17"/>
    <m/>
    <s v="非専任"/>
    <s v="主任　二子17"/>
    <s v="1級土木施工管理技士"/>
    <s v="〇"/>
    <s v="安全　二助17"/>
    <s v="推進　二衛17"/>
    <s v="雇用　二男17"/>
    <m/>
    <m/>
    <m/>
    <x v="2"/>
    <d v="1972-01-20T00:00:00"/>
    <s v="本社"/>
    <s v="XXサチワXX6XX"/>
    <s v="加入"/>
    <s v="XXサチワXX6XX"/>
    <s v="加入"/>
    <s v="XXXX9966X8XXXX"/>
    <s v="加入"/>
    <s v="無"/>
    <s v="無"/>
    <s v="無"/>
    <d v="2020-06-01T00:00:00"/>
    <s v="11日"/>
    <n v="100"/>
    <m/>
    <s v="翌月末日"/>
    <m/>
    <s v="労務"/>
    <n v="792"/>
    <x v="5"/>
    <s v="07"/>
    <d v="2020-06-15T00:00:00"/>
    <x v="1"/>
    <s v="追加"/>
  </r>
  <r>
    <x v="17"/>
    <x v="17"/>
    <s v="下請　次郎18"/>
    <s v="XXX-XXX18"/>
    <s v="札幌市西区八軒X条東X丁目X番X号"/>
    <s v="XXXX-XX-XXX18"/>
    <s v="道路土工、排水構造物工、舗装工、縁石工、道路付属施設工、構造物撤去工"/>
    <d v="2020-05-25T00:00:00"/>
    <d v="2021-03-23T00:00:00"/>
    <d v="2020-06-12T00:00:00"/>
    <s v="建設業"/>
    <s v="とび・土工"/>
    <s v="北海道知事"/>
    <s v="一般"/>
    <s v="般-27石"/>
    <s v="18949"/>
    <d v="2015-09-05T00:00:00"/>
    <s v="建退共"/>
    <s v="代理　二郎18"/>
    <m/>
    <s v="非専任"/>
    <s v="主任　二子18"/>
    <s v="2級土木施工管理技士"/>
    <s v="〇"/>
    <s v="安全　二助18"/>
    <s v="推進　二衛18"/>
    <s v="雇用　二男18"/>
    <m/>
    <m/>
    <m/>
    <x v="2"/>
    <d v="1948-02-08T00:00:00"/>
    <s v="本社"/>
    <s v="XXマヌヲX89XX"/>
    <s v="加入"/>
    <s v="XXマヌヲX89XX"/>
    <s v="加入"/>
    <s v="XXXXX-9XXXXX-7XX"/>
    <s v="加入"/>
    <s v="無"/>
    <s v="無"/>
    <s v="無"/>
    <d v="2020-06-09T00:00:00"/>
    <n v="2"/>
    <n v="50"/>
    <n v="50"/>
    <s v="翌月末日"/>
    <s v="90日"/>
    <s v="労務・機械"/>
    <n v="2618"/>
    <x v="6"/>
    <s v="07"/>
    <d v="2020-06-15T00:00:00"/>
    <x v="2"/>
    <s v="工期変更"/>
  </r>
  <r>
    <x v="18"/>
    <x v="18"/>
    <s v="下請　次郎19"/>
    <s v="XXX-XXX19"/>
    <s v="恵庭市南島松XXX番地"/>
    <s v="XXXX-XX-XXX19"/>
    <s v="道路土工、排水構造物工、舗装工、縁石工、構造物撤去工"/>
    <d v="2020-05-25T00:00:00"/>
    <d v="2021-03-23T00:00:00"/>
    <d v="2020-06-12T00:00:00"/>
    <s v="建設業"/>
    <s v="とび・土工"/>
    <s v="北海道知事"/>
    <s v="一般"/>
    <s v="般-27石"/>
    <s v="15716"/>
    <d v="2015-09-01T00:00:00"/>
    <s v="建退共"/>
    <s v="代理　二郎19"/>
    <m/>
    <s v="非専任"/>
    <s v="主任　二子19"/>
    <s v="2級土木施工管理技士"/>
    <s v="〇"/>
    <s v="安全　二助19"/>
    <s v="推進　二衛19"/>
    <s v="雇用　二男19"/>
    <m/>
    <m/>
    <m/>
    <x v="2"/>
    <d v="1954-07-18T00:00:00"/>
    <s v="本社"/>
    <s v="9XケメエXXXX9"/>
    <s v="加入"/>
    <s v="9XケメエXXXX9"/>
    <s v="加入"/>
    <s v="XXXXX9XX7XX6X6"/>
    <s v="加入"/>
    <s v="無"/>
    <s v="無"/>
    <s v="無"/>
    <d v="2020-06-09T00:00:00"/>
    <n v="2"/>
    <n v="100"/>
    <m/>
    <s v="翌月末日"/>
    <m/>
    <s v="労務・機械"/>
    <n v="4345"/>
    <x v="6"/>
    <s v="07"/>
    <d v="2020-06-15T00:00:00"/>
    <x v="2"/>
    <s v="工期変更"/>
  </r>
  <r>
    <x v="19"/>
    <x v="19"/>
    <s v="下請　次郎20"/>
    <s v="XXX-XXX20"/>
    <s v="札幌市手稲区前田X条XX丁目X番XX号"/>
    <s v="XXXX-XX-XXX20"/>
    <s v="縁石工"/>
    <d v="2020-06-19T00:00:00"/>
    <d v="2020-12-25T00:00:00"/>
    <d v="2020-06-01T00:00:00"/>
    <s v="建設業"/>
    <s v="とび・土工"/>
    <s v="北海道知事"/>
    <s v="一般"/>
    <s v="般-28石"/>
    <s v="12214"/>
    <d v="2016-06-27T00:00:00"/>
    <s v="建退共"/>
    <s v="代理　二郎20"/>
    <m/>
    <s v="非専任"/>
    <s v="主任　二子20"/>
    <s v="2級土木施工管理技士"/>
    <s v="〇"/>
    <s v="安全　二助20"/>
    <s v="推進　二衛20"/>
    <s v="雇用　二男20"/>
    <m/>
    <m/>
    <m/>
    <x v="1"/>
    <d v="1975-11-14T00:00:00"/>
    <s v="本社"/>
    <s v="札北タハモXX86X"/>
    <s v="加入"/>
    <s v="札北タハモXX86X"/>
    <s v="加入"/>
    <s v="XXXXXXX86X7-XXX"/>
    <s v="加入"/>
    <s v="無"/>
    <s v="無"/>
    <s v="無"/>
    <d v="2020-05-15T00:00:00"/>
    <s v="10日"/>
    <n v="100"/>
    <m/>
    <s v="翌月25日"/>
    <m/>
    <s v="労務"/>
    <n v="1100"/>
    <x v="1"/>
    <s v="07"/>
    <d v="2020-06-15T00:00:00"/>
    <x v="1"/>
    <s v="追加"/>
  </r>
  <r>
    <x v="20"/>
    <x v="20"/>
    <s v="下請　次郎21"/>
    <s v="XXX-XXX21"/>
    <s v="夕張郡栗山町大井分XXX番地"/>
    <s v="XXXX-XX-XXX21"/>
    <s v="舗装工、区画線工"/>
    <d v="2020-06-19T00:00:00"/>
    <d v="2021-03-24T00:00:00"/>
    <d v="2020-06-01T00:00:00"/>
    <s v="建設業"/>
    <s v="舗装工"/>
    <s v="北海道知事"/>
    <s v="特定"/>
    <s v="特-1空"/>
    <s v="00X56"/>
    <d v="2020-01-18T00:00:00"/>
    <s v="建退共"/>
    <s v="代理　二郎21"/>
    <m/>
    <s v="非専任"/>
    <s v="主任　二子21"/>
    <s v="1級土木施工管理技士"/>
    <s v="〇"/>
    <s v="安全　二助21"/>
    <s v="推進　二衛21"/>
    <s v="雇用　二男21"/>
    <m/>
    <m/>
    <m/>
    <x v="1"/>
    <s v="197X/6/9"/>
    <s v="本社"/>
    <s v="XXキルツXX69X"/>
    <s v="加入"/>
    <s v="XXキルツXX69X"/>
    <s v="加入"/>
    <s v="XXXXXXXXXX8"/>
    <s v="加入"/>
    <s v="無"/>
    <s v="無"/>
    <s v="無"/>
    <d v="2020-05-11T00:00:00"/>
    <s v="10日"/>
    <n v="100"/>
    <m/>
    <s v="翌月25日"/>
    <m/>
    <s v="労務・機械"/>
    <n v="10208"/>
    <x v="1"/>
    <s v="07"/>
    <d v="2020-06-15T00:00:00"/>
    <x v="1"/>
    <s v="追加"/>
  </r>
  <r>
    <x v="21"/>
    <x v="21"/>
    <s v="下請　次郎22"/>
    <s v="XXX-XXX22"/>
    <s v="札幌市中央区南XX条西X丁目"/>
    <s v="XXXX-XX-XXX22"/>
    <s v="転落防止柵設置工"/>
    <d v="2020-07-01T00:00:00"/>
    <d v="2020-10-30T00:00:00"/>
    <d v="2020-06-15T00:00:00"/>
    <s v="建設業"/>
    <s v="とび・土工"/>
    <s v="北海道知事"/>
    <s v="一般"/>
    <s v="般-X0石"/>
    <s v="2X154"/>
    <d v="2018-08-27T00:00:00"/>
    <s v="その他"/>
    <s v="代理　二郎22"/>
    <m/>
    <s v="非専任"/>
    <s v="主任　二子22"/>
    <s v="2級土木施工管理技士"/>
    <s v="〇"/>
    <s v="安全　二助22"/>
    <s v="推進　二衛22"/>
    <s v="雇用　二男22"/>
    <m/>
    <m/>
    <m/>
    <x v="1"/>
    <d v="1974-12-27T00:00:00"/>
    <s v="本社"/>
    <s v="札西テコナX7X77"/>
    <s v="加入"/>
    <s v="札西テコナX7X77"/>
    <s v="加入"/>
    <s v="XXXXX9XX88XXX7"/>
    <s v="加入"/>
    <s v="無"/>
    <s v="無"/>
    <s v="無"/>
    <d v="2020-05-25T00:00:00"/>
    <s v="8日"/>
    <n v="100"/>
    <m/>
    <s v="翌月25日"/>
    <m/>
    <s v="労務・機械"/>
    <n v="142"/>
    <x v="1"/>
    <s v="07"/>
    <d v="2020-06-15T00:00:00"/>
    <x v="1"/>
    <s v="追加"/>
  </r>
  <r>
    <x v="22"/>
    <x v="22"/>
    <s v="下請　次郎23"/>
    <s v="XXX-XXX23"/>
    <s v="石狩市樽川XXX番地X"/>
    <s v="XXXX-XX-XXX23"/>
    <s v="区画線工"/>
    <d v="2020-06-22T00:00:00"/>
    <d v="2021-03-24T00:00:00"/>
    <d v="2020-06-09T00:00:00"/>
    <s v="建設業"/>
    <s v="塗装"/>
    <s v="北海道知事"/>
    <s v="一般"/>
    <s v="般-X0石"/>
    <s v="18X4X"/>
    <d v="2018-09-29T00:00:00"/>
    <s v="建退共"/>
    <s v="代理　二郎23"/>
    <m/>
    <s v="非専任"/>
    <s v="主任　二子23"/>
    <s v="路面標示施工技能士"/>
    <s v="〇"/>
    <s v="安全　二助23"/>
    <s v="推進　二衛23"/>
    <s v="雇用　二男23"/>
    <m/>
    <m/>
    <m/>
    <x v="2"/>
    <s v="1982/X/18"/>
    <s v="本社"/>
    <s v="札北らはたXXX8X"/>
    <s v="加入"/>
    <s v="札北らはたXXX8X"/>
    <s v="加入"/>
    <s v="XXXXX9XX7XXXXX"/>
    <s v="加入"/>
    <s v="無"/>
    <s v="無"/>
    <s v="無"/>
    <d v="2020-05-10T00:00:00"/>
    <s v="10日"/>
    <n v="100"/>
    <m/>
    <s v="翌月末日"/>
    <m/>
    <s v="労務・機械"/>
    <n v="206"/>
    <x v="7"/>
    <s v="07"/>
    <d v="2020-06-15T00:00:00"/>
    <x v="1"/>
    <s v="追加"/>
  </r>
  <r>
    <x v="23"/>
    <x v="23"/>
    <s v="下請　次郎24"/>
    <s v="XXX-XXX24"/>
    <s v="札幌市白石区菊水元町X条X丁目X-X"/>
    <s v="XXXX-XX-XXX24"/>
    <s v="橋面防水工事"/>
    <d v="2020-06-22T00:00:00"/>
    <d v="2021-03-24T00:00:00"/>
    <d v="2020-06-09T00:00:00"/>
    <s v="建設業"/>
    <s v="舗装"/>
    <s v="北海道知事"/>
    <s v="特定"/>
    <s v="特-28石"/>
    <s v="1055"/>
    <d v="2016-11-25T00:00:00"/>
    <s v="建退共"/>
    <s v="代理　二郎24"/>
    <m/>
    <s v="非専任"/>
    <s v="主任　二子24"/>
    <s v="1級土木施工管理技士"/>
    <s v="〇"/>
    <s v="安全　二助24"/>
    <s v="推進　二衛24"/>
    <s v="雇用　二男24"/>
    <m/>
    <m/>
    <m/>
    <x v="2"/>
    <d v="1958-10-16T00:00:00"/>
    <s v="本社"/>
    <s v="9XホムシXXXXX"/>
    <s v="加入"/>
    <s v="9XホムシXXXXX"/>
    <s v="加入"/>
    <s v="XXXXX9XX8XX-XX7"/>
    <s v="加入"/>
    <s v="無"/>
    <s v="無"/>
    <s v="無"/>
    <d v="2020-05-10T00:00:00"/>
    <s v="10日"/>
    <n v="100"/>
    <m/>
    <s v="翌月末日"/>
    <m/>
    <s v="労務・機械"/>
    <n v="1650"/>
    <x v="7"/>
    <s v="07"/>
    <d v="2020-06-15T00:00:00"/>
    <x v="1"/>
    <s v="追加"/>
  </r>
  <r>
    <x v="24"/>
    <x v="24"/>
    <s v="下請　次郎25"/>
    <s v="XXX-XXX25"/>
    <s v="札幌市清田区清田X条X丁目X番XX号"/>
    <s v="XXXX-XX-XXX25"/>
    <s v="路面切削工"/>
    <d v="2020-06-22T00:00:00"/>
    <d v="2021-03-24T00:00:00"/>
    <d v="2020-06-09T00:00:00"/>
    <s v="建設業"/>
    <s v="とび・土工"/>
    <s v="北海道知事"/>
    <s v="一般"/>
    <s v="般-28石"/>
    <s v="17519"/>
    <d v="2016-10-22T00:00:00"/>
    <s v="建退共"/>
    <s v="代理　二郎25"/>
    <m/>
    <s v="非専任"/>
    <s v="主任　二子25"/>
    <s v="2級建設機械施工技士"/>
    <s v="〇"/>
    <s v="安全　二助25"/>
    <s v="推進　二衛25"/>
    <s v="雇用　二男25"/>
    <m/>
    <m/>
    <m/>
    <x v="2"/>
    <s v="1976/5/1X"/>
    <s v="本社"/>
    <s v="9Xキエコ9XX7XXX7"/>
    <s v="加入"/>
    <s v="9XキエコXXXXX"/>
    <s v="加入"/>
    <s v="XXXX9XX7XXXXX"/>
    <s v="加入"/>
    <s v="無"/>
    <s v="無"/>
    <s v="無"/>
    <d v="2020-06-04T00:00:00"/>
    <s v="6日"/>
    <n v="100"/>
    <m/>
    <s v="翌月末日"/>
    <m/>
    <s v="労務・機械"/>
    <n v="203"/>
    <x v="7"/>
    <s v="07"/>
    <d v="2020-06-15T00:00:00"/>
    <x v="1"/>
    <s v="追加"/>
  </r>
  <r>
    <x v="25"/>
    <x v="25"/>
    <s v="下請　次郎26"/>
    <s v="XXX-XXX26"/>
    <s v="恵庭市南島松XXX番地"/>
    <s v="XXXX-XX-XXX26"/>
    <s v="道路土工、排水構造物工、舗装工、縁石工、構造物撤去工"/>
    <d v="2020-05-25T00:00:00"/>
    <d v="2021-03-23T00:00:00"/>
    <d v="2020-06-12T00:00:00"/>
    <s v="建設業"/>
    <s v="とび・土工"/>
    <s v="北海道知事"/>
    <s v="一般"/>
    <s v="般-2石"/>
    <s v="15716"/>
    <d v="2020-09-01T00:00:00"/>
    <s v="建退共"/>
    <s v="代理　二郎26"/>
    <m/>
    <s v="非専任"/>
    <s v="主任　二子26"/>
    <s v="2級土木施工管理技士"/>
    <s v="〇"/>
    <s v="安全　二助26"/>
    <s v="推進　二衛26"/>
    <s v="雇用　二男26"/>
    <m/>
    <m/>
    <m/>
    <x v="2"/>
    <d v="1954-07-18T00:00:00"/>
    <s v="本社"/>
    <s v="9XケメエXXXX9"/>
    <s v="加入"/>
    <s v="9XケメエXXXX9"/>
    <s v="加入"/>
    <s v="XXXXX9XX7XX6X6"/>
    <s v="加入"/>
    <s v="無"/>
    <s v="無"/>
    <s v="無"/>
    <d v="2020-06-09T00:00:00"/>
    <n v="2"/>
    <n v="100"/>
    <m/>
    <s v="翌月末日"/>
    <m/>
    <s v="労務・機械"/>
    <n v="4345"/>
    <x v="6"/>
    <s v="08"/>
    <d v="2020-08-21T00:00:00"/>
    <x v="2"/>
    <s v="建設業許可変更"/>
  </r>
  <r>
    <x v="26"/>
    <x v="26"/>
    <s v="下請　次郎27"/>
    <s v="XXX-XXX27"/>
    <s v="札幌市豊平区月寒東X条XX丁目X-XXメープル福住ビルX階"/>
    <s v="XXXX-XX-XXX27"/>
    <s v="道路土工、排水構造物工、舗装工、縁石工、構造物撤去工"/>
    <d v="2020-08-24T00:00:00"/>
    <d v="2021-03-23T00:00:00"/>
    <d v="2020-08-21T00:00:00"/>
    <s v="建設業"/>
    <s v="とび・土工"/>
    <s v="北海道知事"/>
    <s v="一般"/>
    <s v="般-X0石"/>
    <s v="2X149"/>
    <d v="2018-08-27T00:00:00"/>
    <s v="建退共"/>
    <s v="代理　二郎27"/>
    <m/>
    <s v="非専任"/>
    <s v="主任　二子27"/>
    <s v="1級土木施工管理技士"/>
    <s v="〇"/>
    <s v="安全　二助27"/>
    <s v="推進　二衛27"/>
    <s v="雇用　二男27"/>
    <m/>
    <m/>
    <m/>
    <x v="2"/>
    <d v="1950-01-09T00:00:00"/>
    <s v="本社"/>
    <s v="9XリヌフXXXX7"/>
    <s v="加入"/>
    <s v="9XリヌフXXXX7"/>
    <s v="加入"/>
    <s v="XXXX9XX6XXX7X"/>
    <s v="加入"/>
    <s v="無"/>
    <s v="無"/>
    <s v="無"/>
    <d v="2020-08-18T00:00:00"/>
    <n v="3"/>
    <n v="100"/>
    <m/>
    <s v="翌月15日"/>
    <m/>
    <s v="労務・機械"/>
    <n v="3179"/>
    <x v="6"/>
    <s v="08"/>
    <d v="2020-08-21T00:00:00"/>
    <x v="1"/>
    <s v="追加"/>
  </r>
  <r>
    <x v="27"/>
    <x v="27"/>
    <s v="下請　次郎28"/>
    <s v="XXX-XXX28"/>
    <s v="北広島市西の里北X丁目X番地X"/>
    <s v="XXXX-XX-XXX28"/>
    <s v="道路土工、排水構造物工、舗装工、縁石工、構造物撤去工"/>
    <d v="2020-08-24T00:00:00"/>
    <d v="2021-03-23T00:00:00"/>
    <d v="2020-08-21T00:00:00"/>
    <s v="建設業"/>
    <s v="とび・土工"/>
    <s v="北海道知事"/>
    <s v="一般"/>
    <s v="般-1石"/>
    <s v="10147"/>
    <d v="2020-02-27T00:00:00"/>
    <s v="建退共"/>
    <s v="代理　二郎28"/>
    <m/>
    <s v="非専任"/>
    <s v="主任　二子28"/>
    <s v="10年以上の実務経験"/>
    <s v="〇"/>
    <s v="安全　二助28"/>
    <s v="推進　二衛28"/>
    <s v="雇用　二男28"/>
    <m/>
    <m/>
    <m/>
    <x v="2"/>
    <d v="1978-06-21T00:00:00"/>
    <s v="本社"/>
    <s v="9XタイエXX999"/>
    <s v="加入"/>
    <s v="9XタイエXX999"/>
    <s v="加入"/>
    <s v="XXXXX9XXX7X-X6X"/>
    <s v="加入"/>
    <s v="無"/>
    <s v="無"/>
    <s v="無"/>
    <d v="2020-08-18T00:00:00"/>
    <n v="3"/>
    <n v="100"/>
    <m/>
    <s v="翌月15日"/>
    <m/>
    <s v="労務・機械"/>
    <n v="2387"/>
    <x v="6"/>
    <s v="08"/>
    <d v="2020-08-21T00:00:00"/>
    <x v="1"/>
    <s v="追加"/>
  </r>
  <r>
    <x v="28"/>
    <x v="28"/>
    <s v="下請　次郎29"/>
    <s v="XXX-XXX29"/>
    <s v="札幌市西区八軒X条東X丁目X番X号"/>
    <s v="XXXX-XX-XXX29"/>
    <s v="道路土工、排水構造物工、舗装工、縁石工、道路付属施設工、構造物撤去工"/>
    <d v="2020-05-25T00:00:00"/>
    <d v="2021-03-23T00:00:00"/>
    <d v="2020-06-12T00:00:00"/>
    <s v="建設業"/>
    <s v="とび・土工"/>
    <s v="北海道知事"/>
    <s v="一般"/>
    <s v="般-2石"/>
    <s v="18949"/>
    <d v="2020-09-05T00:00:00"/>
    <s v="建退共"/>
    <s v="代理　二郎29"/>
    <m/>
    <s v="非専任"/>
    <s v="主任　二子29"/>
    <s v="2級土木施工管理技士"/>
    <s v="〇"/>
    <s v="安全　二助29"/>
    <s v="推進　二衛29"/>
    <s v="雇用　二男29"/>
    <m/>
    <m/>
    <m/>
    <x v="2"/>
    <d v="1948-02-08T00:00:00"/>
    <s v="本社"/>
    <s v="XXマヌヲX89XX"/>
    <s v="加入"/>
    <s v="XXマヌヲX89XX"/>
    <s v="加入"/>
    <s v="XXXXX-9XXXXX-7XX"/>
    <s v="加入"/>
    <s v="無"/>
    <s v="無"/>
    <s v="無"/>
    <d v="2020-06-09T00:00:00"/>
    <n v="2"/>
    <n v="50"/>
    <n v="50"/>
    <s v="翌月末日"/>
    <s v="90日"/>
    <s v="労務・機械"/>
    <n v="2618"/>
    <x v="6"/>
    <s v="09"/>
    <d v="2020-09-01T00:00:00"/>
    <x v="2"/>
    <s v="建設業許可変更"/>
  </r>
  <r>
    <x v="29"/>
    <x v="29"/>
    <s v="下請　次郎30"/>
    <s v="XXX-XXX30"/>
    <s v="美唄市東X条X丁目X番X号"/>
    <s v="XXXX-XX-XXX30"/>
    <s v="踏掛版工、構造物撤去工、情報ボックス工、旧橋撤去工、仮設工"/>
    <d v="2020-05-11T00:00:00"/>
    <d v="2021-03-20T00:00:00"/>
    <d v="2020-05-08T00:00:00"/>
    <s v="建設業"/>
    <s v="とび・土工、一般貨物自動車運送"/>
    <s v="北海道知事"/>
    <s v="一般"/>
    <s v="般-2空"/>
    <s v="02958"/>
    <d v="2020-09-19T00:00:00"/>
    <s v="建退共"/>
    <s v="代理　二郎30"/>
    <m/>
    <s v="非専任"/>
    <s v="主任　二子30"/>
    <s v="2級土木施工管理技士"/>
    <s v="〇"/>
    <s v="安全　二助30"/>
    <s v="推進　二衛30"/>
    <s v="雇用　二男30"/>
    <m/>
    <m/>
    <m/>
    <x v="2"/>
    <d v="1965-09-07T00:00:00"/>
    <s v="本社"/>
    <s v="岩つろひXXXX6"/>
    <s v="加入"/>
    <s v="岩つろひXXXX6"/>
    <s v="加入"/>
    <s v="XXXXXXXXXX8-XXX"/>
    <s v="加入"/>
    <s v="無"/>
    <s v="無"/>
    <s v="無"/>
    <d v="2020-04-02T00:00:00"/>
    <n v="9"/>
    <n v="100"/>
    <m/>
    <s v="翌月末日"/>
    <m/>
    <s v="労務・機械"/>
    <n v="6600"/>
    <x v="2"/>
    <s v="10"/>
    <d v="2020-09-18T00:00:00"/>
    <x v="2"/>
    <s v="建設業許可変更"/>
  </r>
  <r>
    <x v="30"/>
    <x v="30"/>
    <s v="下請　次郎31"/>
    <s v="XXX-XXX31"/>
    <s v="札幌市豊平区西岡X条X丁目X-X"/>
    <s v="XXXX-XX-XXX31"/>
    <s v="仮設工"/>
    <d v="2020-09-24T00:00:00"/>
    <d v="2020-10-15T00:00:00"/>
    <d v="2020-09-18T00:00:00"/>
    <s v="建設業"/>
    <s v="とび・土工"/>
    <s v="北海道知事"/>
    <s v="一般"/>
    <s v="般-28石"/>
    <s v="19282"/>
    <d v="2016-08-26T00:00:00"/>
    <s v="建退共"/>
    <s v="代理　二郎31"/>
    <m/>
    <s v="非専任"/>
    <s v="主任　二子31"/>
    <s v="10年以上の実務経験"/>
    <s v="〇"/>
    <s v="安全　二助31"/>
    <s v="推進　二衛31"/>
    <s v="雇用　二男31"/>
    <m/>
    <m/>
    <m/>
    <x v="1"/>
    <d v="1972-01-12T00:00:00"/>
    <s v="本社"/>
    <s v="札東のりなX99XX"/>
    <s v="加入"/>
    <s v="札東のりなX99XX"/>
    <s v="加入"/>
    <s v="XXXX-XX8868-X"/>
    <s v="加入"/>
    <s v="無"/>
    <s v="無"/>
    <s v="無"/>
    <d v="2020-09-16T00:00:00"/>
    <s v="3日"/>
    <n v="100"/>
    <m/>
    <s v="翌月25日"/>
    <m/>
    <s v="労務（機械支給）"/>
    <n v="990"/>
    <x v="1"/>
    <s v="10"/>
    <d v="2020-09-18T00:00:00"/>
    <x v="1"/>
    <s v="追加"/>
  </r>
  <r>
    <x v="31"/>
    <x v="31"/>
    <s v="下請　次郎32"/>
    <s v="XXX-XXX32"/>
    <s v="千歳市旭ヶ丘X丁目X番XX号"/>
    <s v="XXXX-XX-XXX32"/>
    <s v="旧橋撤去工、仮設工の内　クレーン工事"/>
    <d v="2020-10-01T00:00:00"/>
    <d v="2021-03-23T00:00:00"/>
    <d v="2020-09-25T00:00:00"/>
    <s v="建設業"/>
    <s v="とび・土工"/>
    <s v="北海道知事"/>
    <s v="一般"/>
    <s v="般-29胆"/>
    <s v="04247"/>
    <d v="2017-07-18T00:00:00"/>
    <s v="中退共"/>
    <s v="代理　二郎32"/>
    <m/>
    <s v="専任"/>
    <s v="主任　二子32"/>
    <s v="10年以上の実務経験"/>
    <s v="〇"/>
    <s v="安全　二助32"/>
    <s v="推進　二衛32"/>
    <s v="雇用　二男32"/>
    <m/>
    <m/>
    <m/>
    <x v="2"/>
    <d v="1954-11-29T00:00:00"/>
    <s v="本社"/>
    <s v="室テヌXX686"/>
    <s v="加入"/>
    <s v="室テヌXX686"/>
    <s v="加入"/>
    <s v="XXXXX9XXX8XX6X"/>
    <s v="加入"/>
    <s v="無"/>
    <s v="無"/>
    <s v="無"/>
    <d v="2020-09-01T00:00:00"/>
    <n v="15"/>
    <n v="100"/>
    <m/>
    <s v="翌月末日"/>
    <m/>
    <s v="労務・機械"/>
    <n v="45617"/>
    <x v="2"/>
    <s v="11"/>
    <d v="2020-10-01T00:00:00"/>
    <x v="1"/>
    <s v="追加"/>
  </r>
  <r>
    <x v="32"/>
    <x v="32"/>
    <s v="下請　次郎33"/>
    <s v="XXX-XXX33"/>
    <s v="札幌市東区北丘珠X条X丁目XX番XX号"/>
    <s v="XXXX-XX-XXX33"/>
    <s v="旧橋撤去工"/>
    <d v="2020-10-01T00:00:00"/>
    <d v="2021-03-23T00:00:00"/>
    <d v="2020-09-25T00:00:00"/>
    <s v="建設業"/>
    <s v="とび・土工"/>
    <s v="北海道知事"/>
    <s v="一般"/>
    <s v="般-28石"/>
    <s v="19161"/>
    <d v="2016-05-15T00:00:00"/>
    <s v="中退共"/>
    <s v="代理　二郎33"/>
    <m/>
    <s v="非専任"/>
    <s v="主任　二子33"/>
    <s v="2級土木施工管理技士"/>
    <s v="〇"/>
    <s v="安全　二助33"/>
    <s v="推進　二衛33"/>
    <s v="雇用　二男33"/>
    <m/>
    <m/>
    <m/>
    <x v="2"/>
    <d v="1980-07-10T00:00:00"/>
    <s v="本社"/>
    <s v="札東コミネXXX66"/>
    <s v="加入"/>
    <s v="札東コミネXXX66"/>
    <s v="加入"/>
    <s v="XXXXX9XXXXXXX8"/>
    <s v="加入"/>
    <s v="無"/>
    <s v="無"/>
    <s v="無"/>
    <d v="2020-09-01T00:00:00"/>
    <n v="15"/>
    <n v="100"/>
    <m/>
    <s v="翌月末日"/>
    <m/>
    <s v="労務・機械"/>
    <n v="26114"/>
    <x v="2"/>
    <s v="11"/>
    <d v="2020-10-01T00:00:00"/>
    <x v="1"/>
    <s v="追加"/>
  </r>
  <r>
    <x v="33"/>
    <x v="33"/>
    <s v="下請　次郎34"/>
    <s v="XXX-XXX34"/>
    <s v="札幌市白石区川下XXX-XXX"/>
    <s v="XXXX-XX-XXX34"/>
    <s v="仮設工の内　鋼矢板圧入・引抜工事"/>
    <d v="2020-10-01T00:00:00"/>
    <d v="2021-03-23T00:00:00"/>
    <d v="2020-09-25T00:00:00"/>
    <s v="建設業"/>
    <s v="とび・土工"/>
    <s v="北海道知事"/>
    <s v="一般"/>
    <s v="般-X0石"/>
    <s v="16105"/>
    <d v="2018-05-07T00:00:00"/>
    <s v="建退共"/>
    <s v="代理　二郎34"/>
    <m/>
    <s v="非専任"/>
    <s v="主任　二子34"/>
    <s v="2級建設機械施工技士"/>
    <s v="〇"/>
    <s v="安全　二助34"/>
    <s v="推進　二衛34"/>
    <s v="雇用　二男34"/>
    <m/>
    <m/>
    <m/>
    <x v="2"/>
    <s v="1976/6/1X"/>
    <s v="本社"/>
    <s v="9XサヒXXXX9"/>
    <s v="加入"/>
    <s v="9XサヒXXXX9"/>
    <s v="加入"/>
    <s v="XXXXX9XX8XXXXX"/>
    <s v="加入"/>
    <s v="無"/>
    <s v="無"/>
    <s v="無"/>
    <d v="2020-09-01T00:00:00"/>
    <n v="15"/>
    <n v="100"/>
    <m/>
    <s v="翌月末日"/>
    <m/>
    <s v="労務・機械"/>
    <n v="1936"/>
    <x v="2"/>
    <s v="11"/>
    <d v="2020-10-01T00:00:00"/>
    <x v="1"/>
    <s v="追加"/>
  </r>
  <r>
    <x v="34"/>
    <x v="34"/>
    <s v="下請　次郎35"/>
    <s v="XXX-XXX35"/>
    <s v="札幌市豊平区西岡X条X丁目X-X"/>
    <s v="XXXX-XX-XXX35"/>
    <s v="仮設工"/>
    <d v="2020-09-24T00:00:00"/>
    <d v="2020-10-30T00:00:00"/>
    <d v="2020-09-18T00:00:00"/>
    <s v="建設業"/>
    <s v="とび・土工"/>
    <s v="北海道知事"/>
    <s v="一般"/>
    <s v="般-28石"/>
    <s v="19282"/>
    <d v="2016-08-26T00:00:00"/>
    <s v="建退共"/>
    <s v="代理　二郎35"/>
    <m/>
    <s v="非専任"/>
    <s v="主任　二子35"/>
    <s v="10年以上の実務経験"/>
    <s v="〇"/>
    <s v="安全　二助35"/>
    <s v="推進　二衛35"/>
    <s v="雇用　二男35"/>
    <m/>
    <m/>
    <m/>
    <x v="1"/>
    <d v="1972-01-12T00:00:00"/>
    <s v="本社"/>
    <s v="札東のりなX99XX"/>
    <s v="加入"/>
    <s v="札東のりなX99XX"/>
    <s v="加入"/>
    <s v="XXXX-XX8868-X"/>
    <s v="加入"/>
    <s v="無"/>
    <s v="無"/>
    <s v="無"/>
    <d v="2020-09-16T00:00:00"/>
    <s v="3日"/>
    <n v="100"/>
    <m/>
    <s v="翌月25日"/>
    <m/>
    <s v="労務（機械支給）"/>
    <n v="990"/>
    <x v="1"/>
    <s v="11"/>
    <d v="2020-10-01T00:00:00"/>
    <x v="2"/>
    <s v="工期変更"/>
  </r>
  <r>
    <x v="35"/>
    <x v="35"/>
    <s v="下請　次郎36"/>
    <s v="XXX-XXX36"/>
    <s v="札幌市東区北XX条東XX丁目X番X号KSXX"/>
    <s v="XXXX-XX-XXX36"/>
    <s v="道路照明設備工事"/>
    <d v="2020-10-23T00:00:00"/>
    <d v="2021-03-24T00:00:00"/>
    <d v="2020-10-22T00:00:00"/>
    <s v="建設業"/>
    <s v="電気"/>
    <s v="北海道知事"/>
    <s v="一般"/>
    <s v="般-28石"/>
    <s v="11X00"/>
    <d v="2017-01-21T00:00:00"/>
    <s v="中退共"/>
    <s v="代理　二郎36"/>
    <m/>
    <s v="非専任"/>
    <s v="主任　二子36"/>
    <s v="2級電気施工管理技士"/>
    <s v="〇"/>
    <s v="安全　二助36"/>
    <s v="推進　二衛36"/>
    <s v="雇用　二男36"/>
    <m/>
    <m/>
    <m/>
    <x v="1"/>
    <m/>
    <s v="本社"/>
    <s v="9X-アセイXX88X"/>
    <s v="加入"/>
    <s v="9X-アセイXX88X"/>
    <s v="加入"/>
    <s v="XXXXX9XXX8X7XX"/>
    <s v="加入"/>
    <s v="無"/>
    <s v="無"/>
    <s v="無"/>
    <d v="2020-10-08T00:00:00"/>
    <s v="10日"/>
    <n v="100"/>
    <m/>
    <s v="翌月25日"/>
    <m/>
    <s v="労務・機械"/>
    <n v="7700"/>
    <x v="1"/>
    <n v="12"/>
    <d v="2020-10-21T00:00:00"/>
    <x v="1"/>
    <s v="追加"/>
  </r>
  <r>
    <x v="36"/>
    <x v="36"/>
    <s v="下請　次郎37"/>
    <s v="XXX-XXX37"/>
    <s v="札幌市白石区菊水元町X条X丁目X-XX-XXX"/>
    <s v="XXXX-XX-XXX37"/>
    <s v="道路照明設備工事"/>
    <d v="2020-10-26T00:00:00"/>
    <d v="2021-03-23T00:00:00"/>
    <d v="2020-10-23T00:00:00"/>
    <s v="建設業"/>
    <s v="電気"/>
    <s v="北海道知事"/>
    <s v="一般"/>
    <s v="般-28石"/>
    <s v="178X9"/>
    <d v="2017-07-24T00:00:00"/>
    <s v="中退共"/>
    <s v="代理　二郎37"/>
    <m/>
    <s v="非専任"/>
    <s v="主任　二子37"/>
    <s v="第2種電気工事士"/>
    <s v="〇"/>
    <s v="安全　二助37"/>
    <s v="推進　二衛37"/>
    <s v="雇用　二男37"/>
    <m/>
    <m/>
    <m/>
    <x v="2"/>
    <m/>
    <s v="本社"/>
    <s v="9X-コモユ-XX688"/>
    <s v="加入"/>
    <s v="9X-コモユ-XX688"/>
    <s v="加入"/>
    <s v="XXXXX9XXXXX-XX8"/>
    <s v="加入"/>
    <s v="無"/>
    <s v="無"/>
    <s v="無"/>
    <d v="2020-10-22T00:00:00"/>
    <s v="3日"/>
    <n v="100"/>
    <m/>
    <s v="翌々5日"/>
    <m/>
    <s v="労務・機械"/>
    <n v="429"/>
    <x v="8"/>
    <n v="12"/>
    <d v="2020-10-21T00:00:00"/>
    <x v="1"/>
    <s v="追加"/>
  </r>
  <r>
    <x v="37"/>
    <x v="37"/>
    <s v="下請　次郎38"/>
    <s v="XXX-XXX38"/>
    <s v="札幌市中央区南XX条西X丁目"/>
    <s v="XXXX-XX-XXX38"/>
    <s v="転落防止柵設置工"/>
    <d v="2020-07-01T00:00:00"/>
    <d v="2020-11-30T00:00:00"/>
    <d v="2020-06-15T00:00:00"/>
    <s v="建設業"/>
    <s v="とび・土工"/>
    <s v="北海道知事"/>
    <s v="一般"/>
    <s v="般-X0石"/>
    <s v="2X154"/>
    <d v="2018-08-27T00:00:00"/>
    <s v="その他"/>
    <s v="代理　二郎38"/>
    <m/>
    <s v="非専任"/>
    <s v="主任　二子38"/>
    <s v="2級土木施工管理技士"/>
    <s v="〇"/>
    <s v="安全　二助38"/>
    <s v="推進　二衛38"/>
    <s v="雇用　二男38"/>
    <m/>
    <m/>
    <m/>
    <x v="1"/>
    <d v="1974-12-27T00:00:00"/>
    <s v="本社"/>
    <s v="札西テコナX7X77"/>
    <s v="加入"/>
    <s v="札西テコナX7X77"/>
    <s v="加入"/>
    <s v="XXXXX9XX88XXX7"/>
    <s v="加入"/>
    <s v="無"/>
    <s v="無"/>
    <s v="無"/>
    <d v="2020-05-25T00:00:00"/>
    <s v="8日"/>
    <n v="100"/>
    <m/>
    <s v="翌月25日"/>
    <m/>
    <s v="労務・機械"/>
    <n v="142"/>
    <x v="1"/>
    <n v="12"/>
    <d v="2020-10-21T00:00:00"/>
    <x v="2"/>
    <s v="工期変更"/>
  </r>
  <r>
    <x v="38"/>
    <x v="38"/>
    <s v="下請　次郎39"/>
    <s v="XXX-XXX39"/>
    <s v="北広島市大曲工業団地X丁目X-X"/>
    <s v="XXXX-XX-XXX39"/>
    <s v="アスファルト切断工事"/>
    <d v="2020-05-07T00:00:00"/>
    <d v="2021-03-24T00:00:00"/>
    <d v="2020-05-01T00:00:00"/>
    <s v="建設業"/>
    <s v="とび・土工"/>
    <s v="北海道知事"/>
    <s v="一般"/>
    <s v="般-2"/>
    <s v="5475"/>
    <d v="2020-11-05T00:00:00"/>
    <s v="その他"/>
    <s v="代理　二郎39"/>
    <m/>
    <s v="非専任"/>
    <s v="主任　二子39"/>
    <s v="登録切断穿孔基幹技能者"/>
    <s v="〇"/>
    <s v="安全　二助39"/>
    <s v="推進　二衛39"/>
    <s v="雇用　二男39"/>
    <m/>
    <m/>
    <m/>
    <x v="1"/>
    <d v="1974-05-11T00:00:00"/>
    <s v="営業所"/>
    <s v="芽たらXX8"/>
    <s v="加入"/>
    <s v="芽たら XX8"/>
    <s v="加入"/>
    <s v="XXXX8XXXX6X"/>
    <s v="加入"/>
    <s v="無"/>
    <s v="無"/>
    <s v="無"/>
    <d v="2020-04-20T00:00:00"/>
    <n v="4"/>
    <n v="100"/>
    <m/>
    <s v="翌月25日"/>
    <m/>
    <s v="労務・機械"/>
    <n v="1474"/>
    <x v="1"/>
    <n v="13"/>
    <d v="2020-11-05T00:00:00"/>
    <x v="2"/>
    <s v="建設業許可変更"/>
  </r>
  <r>
    <x v="39"/>
    <x v="39"/>
    <s v="下請　次郎40"/>
    <s v="XXX-XXX40"/>
    <s v="札幌市中央区北X条西X丁目X番地"/>
    <s v="XXXX-XX-XXX40"/>
    <s v="信号機移設工事"/>
    <d v="2020-11-26T00:00:00"/>
    <d v="2020-12-31T00:00:00"/>
    <d v="2020-11-25T00:00:00"/>
    <s v="建設業"/>
    <s v="電気"/>
    <s v="北海道知事"/>
    <s v="一般"/>
    <s v="般-27"/>
    <s v="1098"/>
    <d v="2015-12-06T00:00:00"/>
    <s v="その他"/>
    <s v="代理　二郎40"/>
    <m/>
    <s v="非専任"/>
    <s v="主任　二子40"/>
    <s v="第一種電気工事士"/>
    <s v="〇"/>
    <s v="安全　二助40"/>
    <s v="推進　二衛40"/>
    <s v="雇用　二男40"/>
    <m/>
    <m/>
    <m/>
    <x v="1"/>
    <s v="1987/X/7"/>
    <s v="本社"/>
    <s v="XXホモソXXX68"/>
    <s v="加入"/>
    <s v="XXホモソXXX68"/>
    <s v="加入"/>
    <s v="XXXXXXXXX7X-XXX"/>
    <s v="加入"/>
    <s v="無"/>
    <s v="無"/>
    <s v="無"/>
    <d v="2020-10-01T00:00:00"/>
    <s v="4日"/>
    <n v="100"/>
    <m/>
    <s v="翌月25日"/>
    <m/>
    <s v="労務・機械"/>
    <n v="2805"/>
    <x v="1"/>
    <n v="14"/>
    <d v="2020-11-25T00:00:00"/>
    <x v="1"/>
    <s v="追加"/>
  </r>
  <r>
    <x v="40"/>
    <x v="40"/>
    <s v="下請　次郎41"/>
    <s v="XXX-XXX41"/>
    <s v="札幌市中央区北X条西X丁目X番地"/>
    <s v="XXXX-XX-XXX41"/>
    <s v="信号機移設工事"/>
    <d v="2020-11-26T00:00:00"/>
    <d v="2020-12-31T00:00:00"/>
    <d v="2020-11-25T00:00:00"/>
    <s v="建設業"/>
    <s v="電気"/>
    <s v="北海道知事"/>
    <s v="一般"/>
    <s v="般-2"/>
    <s v="1098"/>
    <d v="2020-12-06T00:00:00"/>
    <s v="その他"/>
    <s v="代理　二郎41"/>
    <m/>
    <s v="非専任"/>
    <s v="主任　二子41"/>
    <s v="第一種電気工事士"/>
    <s v="〇"/>
    <s v="安全　二助41"/>
    <s v="推進　二衛41"/>
    <s v="雇用　二男41"/>
    <m/>
    <m/>
    <m/>
    <x v="3"/>
    <s v="1987/X/7"/>
    <s v="本社"/>
    <s v="XXホモソXXX68"/>
    <s v="加入"/>
    <s v="XXホモソXXX68"/>
    <s v="加入"/>
    <s v="XXXXXXXXX7X-XXX"/>
    <s v="加入"/>
    <s v="無"/>
    <s v="無"/>
    <s v="無"/>
    <d v="2020-10-01T00:00:00"/>
    <s v="4日"/>
    <n v="100"/>
    <m/>
    <s v="翌月25日"/>
    <m/>
    <s v="労務・機械"/>
    <n v="2805"/>
    <x v="1"/>
    <n v="15"/>
    <d v="2020-12-07T00:00:00"/>
    <x v="2"/>
    <s v="建設業許可変更"/>
  </r>
  <r>
    <x v="41"/>
    <x v="41"/>
    <m/>
    <m/>
    <m/>
    <m/>
    <m/>
    <m/>
    <m/>
    <m/>
    <m/>
    <m/>
    <m/>
    <m/>
    <m/>
    <m/>
    <m/>
    <m/>
    <m/>
    <m/>
    <m/>
    <m/>
    <m/>
    <m/>
    <m/>
    <m/>
    <m/>
    <m/>
    <m/>
    <m/>
    <x v="4"/>
    <m/>
    <m/>
    <m/>
    <m/>
    <m/>
    <m/>
    <m/>
    <m/>
    <m/>
    <m/>
    <m/>
    <m/>
    <m/>
    <m/>
    <m/>
    <m/>
    <m/>
    <m/>
    <m/>
    <x v="0"/>
    <m/>
    <m/>
    <x v="3"/>
    <m/>
  </r>
  <r>
    <x v="42"/>
    <x v="41"/>
    <m/>
    <m/>
    <m/>
    <m/>
    <m/>
    <m/>
    <m/>
    <m/>
    <m/>
    <m/>
    <m/>
    <m/>
    <m/>
    <m/>
    <m/>
    <m/>
    <m/>
    <m/>
    <m/>
    <m/>
    <m/>
    <m/>
    <m/>
    <m/>
    <m/>
    <m/>
    <m/>
    <m/>
    <x v="4"/>
    <m/>
    <m/>
    <m/>
    <m/>
    <m/>
    <m/>
    <m/>
    <m/>
    <m/>
    <m/>
    <m/>
    <m/>
    <m/>
    <m/>
    <m/>
    <m/>
    <m/>
    <m/>
    <m/>
    <x v="0"/>
    <m/>
    <m/>
    <x v="3"/>
    <m/>
  </r>
  <r>
    <x v="43"/>
    <x v="41"/>
    <m/>
    <m/>
    <m/>
    <m/>
    <m/>
    <m/>
    <m/>
    <m/>
    <m/>
    <m/>
    <m/>
    <m/>
    <m/>
    <m/>
    <m/>
    <m/>
    <m/>
    <m/>
    <m/>
    <m/>
    <m/>
    <m/>
    <m/>
    <m/>
    <m/>
    <m/>
    <m/>
    <m/>
    <x v="4"/>
    <m/>
    <m/>
    <m/>
    <m/>
    <m/>
    <m/>
    <m/>
    <m/>
    <m/>
    <m/>
    <m/>
    <m/>
    <m/>
    <m/>
    <m/>
    <m/>
    <m/>
    <m/>
    <m/>
    <x v="0"/>
    <m/>
    <m/>
    <x v="3"/>
    <m/>
  </r>
  <r>
    <x v="44"/>
    <x v="41"/>
    <m/>
    <m/>
    <m/>
    <m/>
    <m/>
    <m/>
    <m/>
    <m/>
    <m/>
    <m/>
    <m/>
    <m/>
    <m/>
    <m/>
    <m/>
    <m/>
    <m/>
    <m/>
    <m/>
    <m/>
    <m/>
    <m/>
    <m/>
    <m/>
    <m/>
    <m/>
    <m/>
    <m/>
    <x v="4"/>
    <m/>
    <m/>
    <m/>
    <m/>
    <m/>
    <m/>
    <m/>
    <m/>
    <m/>
    <m/>
    <m/>
    <m/>
    <m/>
    <m/>
    <m/>
    <m/>
    <m/>
    <m/>
    <m/>
    <x v="0"/>
    <m/>
    <m/>
    <x v="3"/>
    <m/>
  </r>
  <r>
    <x v="45"/>
    <x v="41"/>
    <m/>
    <m/>
    <m/>
    <m/>
    <m/>
    <m/>
    <m/>
    <m/>
    <m/>
    <m/>
    <m/>
    <m/>
    <m/>
    <m/>
    <m/>
    <m/>
    <m/>
    <m/>
    <m/>
    <m/>
    <m/>
    <m/>
    <m/>
    <m/>
    <m/>
    <m/>
    <m/>
    <m/>
    <x v="4"/>
    <m/>
    <m/>
    <m/>
    <m/>
    <m/>
    <m/>
    <m/>
    <m/>
    <m/>
    <m/>
    <m/>
    <m/>
    <m/>
    <m/>
    <m/>
    <m/>
    <m/>
    <m/>
    <m/>
    <x v="0"/>
    <m/>
    <m/>
    <x v="3"/>
    <m/>
  </r>
  <r>
    <x v="46"/>
    <x v="41"/>
    <m/>
    <m/>
    <m/>
    <m/>
    <m/>
    <m/>
    <m/>
    <m/>
    <m/>
    <m/>
    <m/>
    <m/>
    <m/>
    <m/>
    <m/>
    <m/>
    <m/>
    <m/>
    <m/>
    <m/>
    <m/>
    <m/>
    <m/>
    <m/>
    <m/>
    <m/>
    <m/>
    <m/>
    <x v="4"/>
    <m/>
    <m/>
    <m/>
    <m/>
    <m/>
    <m/>
    <m/>
    <m/>
    <m/>
    <m/>
    <m/>
    <m/>
    <m/>
    <m/>
    <m/>
    <m/>
    <m/>
    <m/>
    <m/>
    <x v="0"/>
    <m/>
    <m/>
    <x v="3"/>
    <m/>
  </r>
  <r>
    <x v="47"/>
    <x v="41"/>
    <m/>
    <m/>
    <m/>
    <m/>
    <m/>
    <m/>
    <m/>
    <m/>
    <m/>
    <m/>
    <m/>
    <m/>
    <m/>
    <m/>
    <m/>
    <m/>
    <m/>
    <m/>
    <m/>
    <m/>
    <m/>
    <m/>
    <m/>
    <m/>
    <m/>
    <m/>
    <m/>
    <m/>
    <x v="4"/>
    <m/>
    <m/>
    <m/>
    <m/>
    <m/>
    <m/>
    <m/>
    <m/>
    <m/>
    <m/>
    <m/>
    <m/>
    <m/>
    <m/>
    <m/>
    <m/>
    <m/>
    <m/>
    <m/>
    <x v="0"/>
    <m/>
    <m/>
    <x v="3"/>
    <m/>
  </r>
  <r>
    <x v="48"/>
    <x v="41"/>
    <m/>
    <m/>
    <m/>
    <m/>
    <m/>
    <m/>
    <m/>
    <m/>
    <m/>
    <m/>
    <m/>
    <m/>
    <m/>
    <m/>
    <m/>
    <m/>
    <m/>
    <m/>
    <m/>
    <m/>
    <m/>
    <m/>
    <m/>
    <m/>
    <m/>
    <m/>
    <m/>
    <m/>
    <x v="4"/>
    <m/>
    <m/>
    <m/>
    <m/>
    <m/>
    <m/>
    <m/>
    <m/>
    <m/>
    <m/>
    <m/>
    <m/>
    <m/>
    <m/>
    <m/>
    <m/>
    <m/>
    <m/>
    <m/>
    <x v="0"/>
    <m/>
    <m/>
    <x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5" minRefreshableVersion="3" useAutoFormatting="1" itemPrintTitles="1" createdVersion="5" indent="0" compact="0" compactData="0" multipleFieldFilters="0">
  <location ref="A3:E49" firstHeaderRow="0" firstDataRow="1" firstDataCol="3"/>
  <pivotFields count="55">
    <pivotField dataField="1" compact="0" outline="0" showAll="0"/>
    <pivotField axis="axisRow" compact="0" outline="0" showAll="0" defaultSubtotal="0">
      <items count="42">
        <item x="3"/>
        <item x="4"/>
        <item x="9"/>
        <item x="10"/>
        <item x="14"/>
        <item x="15"/>
        <item x="16"/>
        <item x="19"/>
        <item x="20"/>
        <item x="22"/>
        <item x="24"/>
        <item x="27"/>
        <item x="30"/>
        <item x="32"/>
        <item x="33"/>
        <item x="34"/>
        <item x="35"/>
        <item x="38"/>
        <item x="25"/>
        <item x="5"/>
        <item x="0"/>
        <item x="1"/>
        <item x="8"/>
        <item x="11"/>
        <item x="13"/>
        <item x="18"/>
        <item x="21"/>
        <item x="31"/>
        <item x="37"/>
        <item x="39"/>
        <item x="40"/>
        <item x="26"/>
        <item x="23"/>
        <item x="2"/>
        <item x="6"/>
        <item x="7"/>
        <item x="12"/>
        <item x="17"/>
        <item x="28"/>
        <item x="29"/>
        <item x="36"/>
        <item x="4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6">
        <item x="1"/>
        <item x="0"/>
        <item x="3"/>
        <item x="2"/>
        <item h="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axis="axisRow" compact="0" outline="0" showAll="0" defaultSubtotal="0">
      <items count="9">
        <item x="4"/>
        <item x="6"/>
        <item x="7"/>
        <item x="8"/>
        <item x="3"/>
        <item x="1"/>
        <item x="5"/>
        <item x="2"/>
        <item x="0"/>
      </items>
    </pivotField>
    <pivotField compact="0" outline="0" showAll="0"/>
    <pivotField compact="0" outline="0" showAll="0"/>
    <pivotField compact="0" outline="0" showAll="0">
      <items count="5">
        <item x="0"/>
        <item x="1"/>
        <item x="2"/>
        <item x="3"/>
        <item t="default"/>
      </items>
    </pivotField>
    <pivotField compact="0" outline="0" showAll="0"/>
  </pivotFields>
  <rowFields count="3">
    <field x="30"/>
    <field x="50"/>
    <field x="1"/>
  </rowFields>
  <rowItems count="46">
    <i>
      <x/>
      <x v="5"/>
      <x/>
    </i>
    <i r="2">
      <x v="1"/>
    </i>
    <i r="2">
      <x v="3"/>
    </i>
    <i r="2">
      <x v="4"/>
    </i>
    <i r="2">
      <x v="7"/>
    </i>
    <i r="2">
      <x v="8"/>
    </i>
    <i r="2">
      <x v="12"/>
    </i>
    <i r="2">
      <x v="15"/>
    </i>
    <i r="2">
      <x v="16"/>
    </i>
    <i r="2">
      <x v="17"/>
    </i>
    <i r="2">
      <x v="19"/>
    </i>
    <i r="2">
      <x v="21"/>
    </i>
    <i r="2">
      <x v="26"/>
    </i>
    <i r="2">
      <x v="28"/>
    </i>
    <i r="2">
      <x v="29"/>
    </i>
    <i r="2">
      <x v="33"/>
    </i>
    <i t="default">
      <x/>
    </i>
    <i>
      <x v="1"/>
      <x v="8"/>
      <x v="20"/>
    </i>
    <i t="default">
      <x v="1"/>
    </i>
    <i>
      <x v="2"/>
      <x v="5"/>
      <x v="30"/>
    </i>
    <i t="default">
      <x v="2"/>
    </i>
    <i>
      <x v="3"/>
      <x/>
      <x v="24"/>
    </i>
    <i r="2">
      <x v="36"/>
    </i>
    <i r="1">
      <x v="1"/>
      <x v="11"/>
    </i>
    <i r="2">
      <x v="18"/>
    </i>
    <i r="2">
      <x v="25"/>
    </i>
    <i r="2">
      <x v="31"/>
    </i>
    <i r="2">
      <x v="37"/>
    </i>
    <i r="2">
      <x v="38"/>
    </i>
    <i r="1">
      <x v="2"/>
      <x v="9"/>
    </i>
    <i r="2">
      <x v="10"/>
    </i>
    <i r="2">
      <x v="32"/>
    </i>
    <i r="1">
      <x v="3"/>
      <x v="40"/>
    </i>
    <i r="1">
      <x v="4"/>
      <x v="23"/>
    </i>
    <i r="1">
      <x v="6"/>
      <x v="6"/>
    </i>
    <i r="1">
      <x v="7"/>
      <x v="2"/>
    </i>
    <i r="2">
      <x v="5"/>
    </i>
    <i r="2">
      <x v="13"/>
    </i>
    <i r="2">
      <x v="14"/>
    </i>
    <i r="2">
      <x v="22"/>
    </i>
    <i r="2">
      <x v="27"/>
    </i>
    <i r="2">
      <x v="34"/>
    </i>
    <i r="2">
      <x v="35"/>
    </i>
    <i r="2">
      <x v="39"/>
    </i>
    <i t="default">
      <x v="3"/>
    </i>
    <i t="grand">
      <x/>
    </i>
  </rowItems>
  <colFields count="1">
    <field x="-2"/>
  </colFields>
  <colItems count="2">
    <i>
      <x/>
    </i>
    <i i="1">
      <x v="1"/>
    </i>
  </colItems>
  <dataFields count="2">
    <dataField name="合計 / 請負金額" fld="49" baseField="1" baseItem="0" numFmtId="38"/>
    <dataField name="データの個数 / №" fld="0" subtotal="count" baseField="30" baseItem="0"/>
  </dataFields>
  <formats count="1">
    <format dxfId="791">
      <pivotArea outline="0" collapsedLevelsAreSubtotals="1" fieldPosition="0"/>
    </format>
  </formats>
  <conditionalFormats count="2">
    <conditionalFormat priority="2">
      <pivotAreas count="1">
        <pivotArea type="data" outline="0" collapsedLevelsAreSubtotals="1" fieldPosition="0">
          <references count="1">
            <reference field="4294967294" count="1" selected="0">
              <x v="0"/>
            </reference>
          </references>
        </pivotArea>
      </pivotAreas>
    </conditionalFormat>
    <conditionalFormat priority="1">
      <pivotAreas count="1">
        <pivotArea type="data" outline="0" collapsedLevelsAreSubtotals="1" fieldPosition="0">
          <references count="1">
            <reference field="4294967294" count="1" selected="0">
              <x v="1"/>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テーブル1" displayName="テーブル1" ref="A1:BP63" totalsRowShown="0" headerRowDxfId="921" dataDxfId="920">
  <autoFilter ref="A1:BP63"/>
  <tableColumns count="68">
    <tableColumn id="1" name="契約番号" dataDxfId="919"/>
    <tableColumn id="56" name="事業者ID" dataDxfId="918"/>
    <tableColumn id="2" name="会社名" dataDxfId="917" totalsRowDxfId="916"/>
    <tableColumn id="3" name="代表者名" dataDxfId="915" totalsRowDxfId="914"/>
    <tableColumn id="4" name="郵便番号" dataDxfId="913" totalsRowDxfId="912"/>
    <tableColumn id="5" name="住所" dataDxfId="911" totalsRowDxfId="910"/>
    <tableColumn id="6" name="電話番号" dataDxfId="909" totalsRowDxfId="908"/>
    <tableColumn id="60" name="分担工事名" dataDxfId="907" totalsRowDxfId="906"/>
    <tableColumn id="7" name="下請工事内容" dataDxfId="905" totalsRowDxfId="904"/>
    <tableColumn id="8" name="工期自" dataDxfId="903"/>
    <tableColumn id="9" name="工期至" dataDxfId="902" totalsRowDxfId="901"/>
    <tableColumn id="10" name="契約日" dataDxfId="900" totalsRowDxfId="899"/>
    <tableColumn id="45" name="許可の種別" dataDxfId="898" totalsRowDxfId="897"/>
    <tableColumn id="11" name="施工に必要な許可業種" dataDxfId="896" totalsRowDxfId="895"/>
    <tableColumn id="13" name="許可者" dataDxfId="894" totalsRowDxfId="893"/>
    <tableColumn id="14" name="種別" dataDxfId="892" totalsRowDxfId="891"/>
    <tableColumn id="15" name="記号" dataDxfId="890" totalsRowDxfId="889"/>
    <tableColumn id="16" name="許可番号" dataDxfId="888" totalsRowDxfId="887"/>
    <tableColumn id="17" name="許可（更新）年月日" dataDxfId="886" totalsRowDxfId="885"/>
    <tableColumn id="69" name="許可の種別2" dataDxfId="884" totalsRowDxfId="883"/>
    <tableColumn id="70" name="施工に必要な許可業種2" dataDxfId="882" totalsRowDxfId="881"/>
    <tableColumn id="65" name="許可者2" dataDxfId="880" totalsRowDxfId="879"/>
    <tableColumn id="66" name="種別2" dataDxfId="878" totalsRowDxfId="877"/>
    <tableColumn id="67" name="記号2" dataDxfId="876" totalsRowDxfId="875"/>
    <tableColumn id="62" name="許可番号2" dataDxfId="874" totalsRowDxfId="873"/>
    <tableColumn id="68" name="許可（更新）年月日2" dataDxfId="872" totalsRowDxfId="871"/>
    <tableColumn id="18" name="退職金共済加入" dataDxfId="870"/>
    <tableColumn id="61" name="監督員名" dataDxfId="869"/>
    <tableColumn id="19" name="現場代理人" dataDxfId="868" totalsRowDxfId="867"/>
    <tableColumn id="12" name="技術員区分" dataDxfId="866"/>
    <tableColumn id="20" name="専任・非専任" dataDxfId="865" totalsRowDxfId="864"/>
    <tableColumn id="21" name="主任技術者名" dataDxfId="863" totalsRowDxfId="862"/>
    <tableColumn id="22" name="主任技術者_x000a_資格内容" dataDxfId="861" totalsRowDxfId="860"/>
    <tableColumn id="59" name="特定専門工事_x000a_該当有無" dataDxfId="859" totalsRowDxfId="858"/>
    <tableColumn id="57" name="管理技術者補佐名" dataDxfId="857" totalsRowDxfId="856"/>
    <tableColumn id="58" name="監理技術者補佐_x000a_資格内容" dataDxfId="855" totalsRowDxfId="854"/>
    <tableColumn id="46" name="雇用関係確認" dataDxfId="853" totalsRowDxfId="852"/>
    <tableColumn id="23" name="安全衛生責任者" dataDxfId="851" totalsRowDxfId="850"/>
    <tableColumn id="24" name="推進者" dataDxfId="849" totalsRowDxfId="848"/>
    <tableColumn id="25" name="雇用管理責任者" dataDxfId="847" totalsRowDxfId="846"/>
    <tableColumn id="26" name="専門技術者名" dataDxfId="845" totalsRowDxfId="844"/>
    <tableColumn id="27" name="専門技術者_x000a_資格内容" dataDxfId="843" totalsRowDxfId="842"/>
    <tableColumn id="28" name="担当工事内容" dataDxfId="841" totalsRowDxfId="840"/>
    <tableColumn id="29" name="下請次数" dataDxfId="839" totalsRowDxfId="838"/>
    <tableColumn id="30" name="主任技術者_x000a_生年月日" dataDxfId="837"/>
    <tableColumn id="32" name="営業所の名称" dataDxfId="836" totalsRowDxfId="835"/>
    <tableColumn id="33" name="健康保険番号" dataDxfId="834" totalsRowDxfId="833"/>
    <tableColumn id="31" name="健康保険_x000a_加入状況" dataDxfId="832" totalsRowDxfId="831"/>
    <tableColumn id="34" name="厚生年金保険番号" dataDxfId="830" totalsRowDxfId="829"/>
    <tableColumn id="42" name="厚生年金_x000a_加入状況" dataDxfId="828" totalsRowDxfId="827"/>
    <tableColumn id="35" name="雇用保険番号" dataDxfId="826" totalsRowDxfId="825"/>
    <tableColumn id="55" name="雇用保険_x000a_加入状況" dataDxfId="824" totalsRowDxfId="823"/>
    <tableColumn id="36" name="一号特定技能外国人" dataDxfId="822" totalsRowDxfId="821"/>
    <tableColumn id="37" name="外国人建設就労者" dataDxfId="820" totalsRowDxfId="819"/>
    <tableColumn id="38" name="外国人_x000a_実習性" dataDxfId="818" totalsRowDxfId="817"/>
    <tableColumn id="39" name="見積依頼日" dataDxfId="816"/>
    <tableColumn id="40" name="見積期間" dataDxfId="815" totalsRowDxfId="814" dataCellStyle="桁区切り"/>
    <tableColumn id="47" name="支払条件_x000a_（現金）" dataDxfId="813" totalsRowDxfId="812" dataCellStyle="桁区切り"/>
    <tableColumn id="48" name="支払条件_x000a_（手形）" dataDxfId="811" totalsRowDxfId="810" dataCellStyle="桁区切り"/>
    <tableColumn id="49" name="支払期限_x000a_（現金）" dataDxfId="809" totalsRowDxfId="808" dataCellStyle="桁区切り"/>
    <tableColumn id="50" name="支払期限_x000a_（手形）" dataDxfId="807" totalsRowDxfId="806" dataCellStyle="桁区切り"/>
    <tableColumn id="51" name="下請契約の種別" dataDxfId="805" totalsRowDxfId="804" dataCellStyle="桁区切り"/>
    <tableColumn id="41" name="請負金額_x000a_（千円）税込み" dataDxfId="803" totalsRowDxfId="802" dataCellStyle="桁区切り"/>
    <tableColumn id="43" name="親事業者" dataDxfId="801" totalsRowDxfId="800"/>
    <tableColumn id="44" name="提出_x000a_回数" dataDxfId="799" totalsRowDxfId="798"/>
    <tableColumn id="53" name="台帳作成日_x000a_（ＡＳＰ起案日）" dataDxfId="797" totalsRowDxfId="796"/>
    <tableColumn id="54" name="加除区分" dataDxfId="795" totalsRowDxfId="794"/>
    <tableColumn id="52" name="加除内容" dataDxfId="793" totalsRowDxfId="792"/>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1270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1270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rado-site.dongurikaigi.com/032_form/032_form-042.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image" Target="../media/image9.emf"/><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control" Target="../activeX/activeX9.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ontrol" Target="../activeX/activeX6.xml"/><Relationship Id="rId11" Type="http://schemas.openxmlformats.org/officeDocument/2006/relationships/image" Target="../media/image8.emf"/><Relationship Id="rId5" Type="http://schemas.openxmlformats.org/officeDocument/2006/relationships/image" Target="../media/image5.emf"/><Relationship Id="rId15" Type="http://schemas.openxmlformats.org/officeDocument/2006/relationships/image" Target="../media/image10.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 Id="rId14" Type="http://schemas.openxmlformats.org/officeDocument/2006/relationships/control" Target="../activeX/activeX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50"/>
  <sheetViews>
    <sheetView workbookViewId="0">
      <selection activeCell="A7" sqref="A7"/>
    </sheetView>
  </sheetViews>
  <sheetFormatPr defaultRowHeight="13.5" x14ac:dyDescent="0.15"/>
  <cols>
    <col min="1" max="1" width="16.125" customWidth="1"/>
    <col min="2" max="2" width="14.625" customWidth="1"/>
    <col min="3" max="3" width="25.625" style="261" customWidth="1"/>
    <col min="4" max="4" width="61.625" customWidth="1"/>
  </cols>
  <sheetData>
    <row r="1" spans="1:16" s="261" customFormat="1" ht="8.1" customHeight="1" x14ac:dyDescent="0.15">
      <c r="A1" s="188"/>
      <c r="B1" s="188"/>
      <c r="C1" s="188"/>
      <c r="D1" s="188"/>
      <c r="E1" s="188"/>
      <c r="F1" s="188"/>
      <c r="G1" s="188"/>
      <c r="H1" s="188"/>
      <c r="I1" s="188"/>
      <c r="J1" s="188"/>
      <c r="K1" s="188"/>
      <c r="L1" s="188"/>
      <c r="M1" s="188"/>
      <c r="N1" s="188"/>
      <c r="O1" s="188"/>
      <c r="P1" s="188"/>
    </row>
    <row r="2" spans="1:16" s="261" customFormat="1" ht="30.6" customHeight="1" x14ac:dyDescent="0.15">
      <c r="A2" s="418" t="s">
        <v>1189</v>
      </c>
      <c r="B2" s="411"/>
      <c r="C2" s="434" t="s">
        <v>1188</v>
      </c>
      <c r="D2" s="412"/>
      <c r="E2" s="188"/>
      <c r="F2" s="188"/>
      <c r="G2" s="188"/>
      <c r="H2" s="188"/>
      <c r="I2" s="188"/>
      <c r="J2" s="188"/>
      <c r="K2" s="188"/>
      <c r="L2" s="188"/>
      <c r="M2" s="188"/>
      <c r="N2" s="188"/>
      <c r="O2" s="188"/>
      <c r="P2" s="188"/>
    </row>
    <row r="3" spans="1:16" s="261" customFormat="1" ht="8.1" customHeight="1" thickBot="1" x14ac:dyDescent="0.2">
      <c r="A3" s="417"/>
      <c r="B3" s="417"/>
      <c r="C3" s="417"/>
      <c r="D3" s="417"/>
      <c r="E3" s="188"/>
      <c r="F3" s="188"/>
      <c r="G3" s="188"/>
      <c r="H3" s="188"/>
      <c r="I3" s="188"/>
      <c r="J3" s="188"/>
      <c r="K3" s="188"/>
      <c r="L3" s="188"/>
      <c r="M3" s="188"/>
      <c r="N3" s="188"/>
      <c r="O3" s="188"/>
      <c r="P3" s="188"/>
    </row>
    <row r="4" spans="1:16" ht="21" customHeight="1" thickBot="1" x14ac:dyDescent="0.2">
      <c r="A4" s="413" t="s">
        <v>1187</v>
      </c>
      <c r="B4" s="413" t="s">
        <v>1175</v>
      </c>
      <c r="C4" s="413" t="s">
        <v>1186</v>
      </c>
      <c r="D4" s="413" t="s">
        <v>1176</v>
      </c>
      <c r="E4" s="188"/>
      <c r="F4" s="188"/>
      <c r="G4" s="188"/>
      <c r="H4" s="188"/>
      <c r="I4" s="188"/>
      <c r="J4" s="188"/>
      <c r="K4" s="188"/>
      <c r="L4" s="188"/>
      <c r="M4" s="188"/>
      <c r="N4" s="188"/>
      <c r="O4" s="188"/>
      <c r="P4" s="188"/>
    </row>
    <row r="5" spans="1:16" ht="21" customHeight="1" thickTop="1" thickBot="1" x14ac:dyDescent="0.2">
      <c r="A5" s="414" t="s">
        <v>1190</v>
      </c>
      <c r="B5" s="415">
        <v>44309</v>
      </c>
      <c r="C5" s="415" t="s">
        <v>1196</v>
      </c>
      <c r="D5" s="416" t="s">
        <v>1177</v>
      </c>
      <c r="E5" s="188"/>
      <c r="F5" s="188"/>
      <c r="G5" s="188"/>
      <c r="H5" s="188"/>
      <c r="I5" s="188"/>
      <c r="J5" s="188"/>
      <c r="K5" s="188"/>
      <c r="L5" s="188"/>
      <c r="M5" s="188"/>
      <c r="N5" s="188"/>
      <c r="O5" s="188"/>
      <c r="P5" s="188"/>
    </row>
    <row r="6" spans="1:16" ht="21" customHeight="1" thickTop="1" thickBot="1" x14ac:dyDescent="0.2">
      <c r="A6" s="414" t="s">
        <v>1194</v>
      </c>
      <c r="B6" s="415">
        <v>44313</v>
      </c>
      <c r="C6" s="415" t="s">
        <v>1195</v>
      </c>
      <c r="D6" s="416" t="s">
        <v>1197</v>
      </c>
      <c r="E6" s="188"/>
      <c r="F6" s="188"/>
      <c r="G6" s="188"/>
      <c r="H6" s="188"/>
      <c r="I6" s="188"/>
      <c r="J6" s="188"/>
      <c r="K6" s="188"/>
      <c r="L6" s="188"/>
      <c r="M6" s="188"/>
      <c r="N6" s="188"/>
      <c r="O6" s="188"/>
      <c r="P6" s="188"/>
    </row>
    <row r="7" spans="1:16" ht="189" thickTop="1" thickBot="1" x14ac:dyDescent="0.2">
      <c r="A7" s="414" t="s">
        <v>1199</v>
      </c>
      <c r="B7" s="415">
        <v>44326</v>
      </c>
      <c r="C7" s="415" t="s">
        <v>1200</v>
      </c>
      <c r="D7" s="416" t="s">
        <v>1281</v>
      </c>
      <c r="E7" s="188"/>
      <c r="F7" s="188"/>
      <c r="G7" s="188"/>
      <c r="H7" s="188"/>
      <c r="I7" s="188"/>
      <c r="J7" s="188"/>
      <c r="K7" s="188"/>
      <c r="L7" s="188"/>
      <c r="M7" s="188"/>
      <c r="N7" s="188"/>
      <c r="O7" s="188"/>
      <c r="P7" s="188"/>
    </row>
    <row r="8" spans="1:16" ht="39" thickTop="1" thickBot="1" x14ac:dyDescent="0.2">
      <c r="A8" s="414" t="s">
        <v>1235</v>
      </c>
      <c r="B8" s="415">
        <v>44354</v>
      </c>
      <c r="C8" s="415" t="s">
        <v>1236</v>
      </c>
      <c r="D8" s="416" t="s">
        <v>1239</v>
      </c>
      <c r="E8" s="188"/>
      <c r="F8" s="188"/>
      <c r="G8" s="188"/>
      <c r="H8" s="188"/>
      <c r="I8" s="188"/>
      <c r="J8" s="188"/>
      <c r="K8" s="188"/>
      <c r="L8" s="188"/>
      <c r="M8" s="188"/>
      <c r="N8" s="188"/>
      <c r="O8" s="188"/>
      <c r="P8" s="188"/>
    </row>
    <row r="9" spans="1:16" ht="21" customHeight="1" thickTop="1" thickBot="1" x14ac:dyDescent="0.2">
      <c r="A9" s="414"/>
      <c r="B9" s="415"/>
      <c r="C9" s="415"/>
      <c r="D9" s="416"/>
      <c r="E9" s="188"/>
      <c r="F9" s="188"/>
      <c r="G9" s="188"/>
      <c r="H9" s="188"/>
      <c r="I9" s="188"/>
      <c r="J9" s="188"/>
      <c r="K9" s="188"/>
      <c r="L9" s="188"/>
      <c r="M9" s="188"/>
      <c r="N9" s="188"/>
      <c r="O9" s="188"/>
      <c r="P9" s="188"/>
    </row>
    <row r="10" spans="1:16" ht="21" customHeight="1" thickTop="1" thickBot="1" x14ac:dyDescent="0.2">
      <c r="A10" s="414"/>
      <c r="B10" s="415"/>
      <c r="C10" s="415"/>
      <c r="D10" s="416"/>
      <c r="E10" s="188"/>
      <c r="F10" s="188"/>
      <c r="G10" s="188"/>
      <c r="H10" s="188"/>
      <c r="I10" s="188"/>
      <c r="J10" s="188"/>
      <c r="K10" s="188"/>
      <c r="L10" s="188"/>
      <c r="M10" s="188"/>
      <c r="N10" s="188"/>
      <c r="O10" s="188"/>
      <c r="P10" s="188"/>
    </row>
    <row r="11" spans="1:16" ht="21" customHeight="1" thickTop="1" thickBot="1" x14ac:dyDescent="0.2">
      <c r="A11" s="414"/>
      <c r="B11" s="415"/>
      <c r="C11" s="415"/>
      <c r="D11" s="416"/>
      <c r="E11" s="188"/>
      <c r="F11" s="188"/>
      <c r="G11" s="188"/>
      <c r="H11" s="188"/>
      <c r="I11" s="188"/>
      <c r="J11" s="188"/>
      <c r="K11" s="188"/>
      <c r="L11" s="188"/>
      <c r="M11" s="188"/>
      <c r="N11" s="188"/>
      <c r="O11" s="188"/>
      <c r="P11" s="188"/>
    </row>
    <row r="12" spans="1:16" ht="21" customHeight="1" thickTop="1" thickBot="1" x14ac:dyDescent="0.2">
      <c r="A12" s="414"/>
      <c r="B12" s="415"/>
      <c r="C12" s="415"/>
      <c r="D12" s="416"/>
      <c r="E12" s="188"/>
      <c r="F12" s="188"/>
      <c r="G12" s="188"/>
      <c r="H12" s="188"/>
      <c r="I12" s="188"/>
      <c r="J12" s="188"/>
      <c r="K12" s="188"/>
      <c r="L12" s="188"/>
      <c r="M12" s="188"/>
      <c r="N12" s="188"/>
      <c r="O12" s="188"/>
      <c r="P12" s="188"/>
    </row>
    <row r="13" spans="1:16" x14ac:dyDescent="0.15">
      <c r="A13" s="188"/>
      <c r="B13" s="188"/>
      <c r="C13" s="188"/>
      <c r="D13" s="188"/>
      <c r="E13" s="188"/>
      <c r="F13" s="188"/>
      <c r="G13" s="188"/>
      <c r="H13" s="188"/>
      <c r="I13" s="188"/>
      <c r="J13" s="188"/>
      <c r="K13" s="188"/>
      <c r="L13" s="188"/>
      <c r="M13" s="188"/>
      <c r="N13" s="188"/>
      <c r="O13" s="188"/>
      <c r="P13" s="188"/>
    </row>
    <row r="14" spans="1:16" x14ac:dyDescent="0.15">
      <c r="A14" s="188"/>
      <c r="B14" s="188"/>
      <c r="C14" s="188"/>
      <c r="D14" s="188"/>
      <c r="E14" s="188"/>
      <c r="F14" s="188"/>
      <c r="G14" s="188"/>
      <c r="H14" s="188"/>
      <c r="I14" s="188"/>
      <c r="J14" s="188"/>
      <c r="K14" s="188"/>
      <c r="L14" s="188"/>
      <c r="M14" s="188"/>
      <c r="N14" s="188"/>
      <c r="O14" s="188"/>
      <c r="P14" s="188"/>
    </row>
    <row r="15" spans="1:16" x14ac:dyDescent="0.15">
      <c r="A15" s="188"/>
      <c r="B15" s="188"/>
      <c r="C15" s="188"/>
      <c r="D15" s="188"/>
      <c r="E15" s="188"/>
      <c r="F15" s="188"/>
      <c r="G15" s="188"/>
      <c r="H15" s="188"/>
      <c r="I15" s="188"/>
      <c r="J15" s="188"/>
      <c r="K15" s="188"/>
      <c r="L15" s="188"/>
      <c r="M15" s="188"/>
      <c r="N15" s="188"/>
      <c r="O15" s="188"/>
      <c r="P15" s="188"/>
    </row>
    <row r="16" spans="1:16" x14ac:dyDescent="0.15">
      <c r="A16" s="188"/>
      <c r="B16" s="188"/>
      <c r="C16" s="188"/>
      <c r="D16" s="188"/>
      <c r="E16" s="188"/>
      <c r="F16" s="188"/>
      <c r="G16" s="188"/>
      <c r="H16" s="188"/>
      <c r="I16" s="188"/>
      <c r="J16" s="188"/>
      <c r="K16" s="188"/>
      <c r="L16" s="188"/>
      <c r="M16" s="188"/>
      <c r="N16" s="188"/>
      <c r="O16" s="188"/>
      <c r="P16" s="188"/>
    </row>
    <row r="17" spans="1:16" x14ac:dyDescent="0.15">
      <c r="A17" s="188"/>
      <c r="B17" s="188"/>
      <c r="C17" s="188"/>
      <c r="D17" s="188"/>
      <c r="E17" s="188"/>
      <c r="F17" s="188"/>
      <c r="G17" s="188"/>
      <c r="H17" s="188"/>
      <c r="I17" s="188"/>
      <c r="J17" s="188"/>
      <c r="K17" s="188"/>
      <c r="L17" s="188"/>
      <c r="M17" s="188"/>
      <c r="N17" s="188"/>
      <c r="O17" s="188"/>
      <c r="P17" s="188"/>
    </row>
    <row r="18" spans="1:16" x14ac:dyDescent="0.15">
      <c r="A18" s="188"/>
      <c r="B18" s="188"/>
      <c r="C18" s="188"/>
      <c r="D18" s="188"/>
      <c r="E18" s="188"/>
      <c r="F18" s="188"/>
      <c r="G18" s="188"/>
      <c r="H18" s="188"/>
      <c r="I18" s="188"/>
      <c r="J18" s="188"/>
      <c r="K18" s="188"/>
      <c r="L18" s="188"/>
      <c r="M18" s="188"/>
      <c r="N18" s="188"/>
      <c r="O18" s="188"/>
      <c r="P18" s="188"/>
    </row>
    <row r="19" spans="1:16" x14ac:dyDescent="0.15">
      <c r="A19" s="188"/>
      <c r="B19" s="188"/>
      <c r="C19" s="188"/>
      <c r="D19" s="188"/>
      <c r="E19" s="188"/>
      <c r="F19" s="188"/>
      <c r="G19" s="188"/>
      <c r="H19" s="188"/>
      <c r="I19" s="188"/>
      <c r="J19" s="188"/>
      <c r="K19" s="188"/>
      <c r="L19" s="188"/>
      <c r="M19" s="188"/>
      <c r="N19" s="188"/>
      <c r="O19" s="188"/>
      <c r="P19" s="188"/>
    </row>
    <row r="20" spans="1:16" x14ac:dyDescent="0.15">
      <c r="A20" s="188"/>
      <c r="B20" s="188"/>
      <c r="C20" s="188"/>
      <c r="D20" s="188"/>
      <c r="E20" s="188"/>
      <c r="F20" s="188"/>
      <c r="G20" s="188"/>
      <c r="H20" s="188"/>
      <c r="I20" s="188"/>
      <c r="J20" s="188"/>
      <c r="K20" s="188"/>
      <c r="L20" s="188"/>
      <c r="M20" s="188"/>
      <c r="N20" s="188"/>
      <c r="O20" s="188"/>
      <c r="P20" s="188"/>
    </row>
    <row r="21" spans="1:16" x14ac:dyDescent="0.15">
      <c r="A21" s="188"/>
      <c r="B21" s="188"/>
      <c r="C21" s="188"/>
      <c r="D21" s="188"/>
      <c r="E21" s="188"/>
      <c r="F21" s="188"/>
      <c r="G21" s="188"/>
      <c r="H21" s="188"/>
      <c r="I21" s="188"/>
      <c r="J21" s="188"/>
      <c r="K21" s="188"/>
      <c r="L21" s="188"/>
      <c r="M21" s="188"/>
      <c r="N21" s="188"/>
      <c r="O21" s="188"/>
      <c r="P21" s="188"/>
    </row>
    <row r="22" spans="1:16" x14ac:dyDescent="0.15">
      <c r="A22" s="188"/>
      <c r="B22" s="188"/>
      <c r="C22" s="188"/>
      <c r="D22" s="188"/>
      <c r="E22" s="188"/>
      <c r="F22" s="188"/>
      <c r="G22" s="188"/>
      <c r="H22" s="188"/>
      <c r="I22" s="188"/>
      <c r="J22" s="188"/>
      <c r="K22" s="188"/>
      <c r="L22" s="188"/>
      <c r="M22" s="188"/>
      <c r="N22" s="188"/>
      <c r="O22" s="188"/>
      <c r="P22" s="188"/>
    </row>
    <row r="23" spans="1:16" x14ac:dyDescent="0.15">
      <c r="A23" s="188"/>
      <c r="B23" s="188"/>
      <c r="C23" s="188"/>
      <c r="D23" s="188"/>
      <c r="E23" s="188"/>
      <c r="F23" s="188"/>
      <c r="G23" s="188"/>
      <c r="H23" s="188"/>
      <c r="I23" s="188"/>
      <c r="J23" s="188"/>
      <c r="K23" s="188"/>
      <c r="L23" s="188"/>
      <c r="M23" s="188"/>
      <c r="N23" s="188"/>
      <c r="O23" s="188"/>
      <c r="P23" s="188"/>
    </row>
    <row r="24" spans="1:16" x14ac:dyDescent="0.15">
      <c r="A24" s="188"/>
      <c r="B24" s="188"/>
      <c r="C24" s="188"/>
      <c r="D24" s="188"/>
      <c r="E24" s="188"/>
      <c r="F24" s="188"/>
      <c r="G24" s="188"/>
      <c r="H24" s="188"/>
      <c r="I24" s="188"/>
      <c r="J24" s="188"/>
      <c r="K24" s="188"/>
      <c r="L24" s="188"/>
      <c r="M24" s="188"/>
      <c r="N24" s="188"/>
      <c r="O24" s="188"/>
      <c r="P24" s="188"/>
    </row>
    <row r="25" spans="1:16" x14ac:dyDescent="0.15">
      <c r="A25" s="188"/>
      <c r="B25" s="188"/>
      <c r="C25" s="188"/>
      <c r="D25" s="188"/>
      <c r="E25" s="188"/>
      <c r="F25" s="188"/>
      <c r="G25" s="188"/>
      <c r="H25" s="188"/>
      <c r="I25" s="188"/>
      <c r="J25" s="188"/>
      <c r="K25" s="188"/>
      <c r="L25" s="188"/>
      <c r="M25" s="188"/>
      <c r="N25" s="188"/>
      <c r="O25" s="188"/>
      <c r="P25" s="188"/>
    </row>
    <row r="26" spans="1:16" x14ac:dyDescent="0.15">
      <c r="A26" s="188"/>
      <c r="B26" s="188"/>
      <c r="C26" s="188"/>
      <c r="D26" s="188"/>
      <c r="E26" s="188"/>
      <c r="F26" s="188"/>
      <c r="G26" s="188"/>
      <c r="H26" s="188"/>
      <c r="I26" s="188"/>
      <c r="J26" s="188"/>
      <c r="K26" s="188"/>
      <c r="L26" s="188"/>
      <c r="M26" s="188"/>
      <c r="N26" s="188"/>
      <c r="O26" s="188"/>
      <c r="P26" s="188"/>
    </row>
    <row r="27" spans="1:16" x14ac:dyDescent="0.15">
      <c r="A27" s="188"/>
      <c r="B27" s="188"/>
      <c r="C27" s="188"/>
      <c r="D27" s="188"/>
      <c r="E27" s="188"/>
      <c r="F27" s="188"/>
      <c r="G27" s="188"/>
      <c r="H27" s="188"/>
      <c r="I27" s="188"/>
      <c r="J27" s="188"/>
      <c r="K27" s="188"/>
      <c r="L27" s="188"/>
      <c r="M27" s="188"/>
      <c r="N27" s="188"/>
      <c r="O27" s="188"/>
      <c r="P27" s="188"/>
    </row>
    <row r="28" spans="1:16" x14ac:dyDescent="0.15">
      <c r="A28" s="188"/>
      <c r="B28" s="188"/>
      <c r="C28" s="188"/>
      <c r="D28" s="188"/>
      <c r="E28" s="188"/>
      <c r="F28" s="188"/>
      <c r="G28" s="188"/>
      <c r="H28" s="188"/>
      <c r="I28" s="188"/>
      <c r="J28" s="188"/>
      <c r="K28" s="188"/>
      <c r="L28" s="188"/>
      <c r="M28" s="188"/>
      <c r="N28" s="188"/>
      <c r="O28" s="188"/>
      <c r="P28" s="188"/>
    </row>
    <row r="29" spans="1:16" x14ac:dyDescent="0.15">
      <c r="A29" s="188"/>
      <c r="B29" s="188"/>
      <c r="C29" s="188"/>
      <c r="D29" s="188"/>
      <c r="E29" s="188"/>
      <c r="F29" s="188"/>
      <c r="G29" s="188"/>
      <c r="H29" s="188"/>
      <c r="I29" s="188"/>
      <c r="J29" s="188"/>
      <c r="K29" s="188"/>
      <c r="L29" s="188"/>
      <c r="M29" s="188"/>
      <c r="N29" s="188"/>
      <c r="O29" s="188"/>
      <c r="P29" s="188"/>
    </row>
    <row r="30" spans="1:16" x14ac:dyDescent="0.15">
      <c r="A30" s="188"/>
      <c r="B30" s="188"/>
      <c r="C30" s="188"/>
      <c r="D30" s="188"/>
      <c r="E30" s="188"/>
      <c r="F30" s="188"/>
      <c r="G30" s="188"/>
      <c r="H30" s="188"/>
      <c r="I30" s="188"/>
      <c r="J30" s="188"/>
      <c r="K30" s="188"/>
      <c r="L30" s="188"/>
      <c r="M30" s="188"/>
      <c r="N30" s="188"/>
      <c r="O30" s="188"/>
      <c r="P30" s="188"/>
    </row>
    <row r="31" spans="1:16" x14ac:dyDescent="0.15">
      <c r="A31" s="188"/>
      <c r="B31" s="188"/>
      <c r="C31" s="188"/>
      <c r="D31" s="188"/>
      <c r="E31" s="188"/>
      <c r="F31" s="188"/>
      <c r="G31" s="188"/>
      <c r="H31" s="188"/>
      <c r="I31" s="188"/>
      <c r="J31" s="188"/>
      <c r="K31" s="188"/>
      <c r="L31" s="188"/>
      <c r="M31" s="188"/>
      <c r="N31" s="188"/>
      <c r="O31" s="188"/>
      <c r="P31" s="188"/>
    </row>
    <row r="32" spans="1:16" x14ac:dyDescent="0.15">
      <c r="A32" s="188"/>
      <c r="B32" s="188"/>
      <c r="C32" s="188"/>
      <c r="D32" s="188"/>
      <c r="E32" s="188"/>
      <c r="F32" s="188"/>
      <c r="G32" s="188"/>
      <c r="H32" s="188"/>
      <c r="I32" s="188"/>
      <c r="J32" s="188"/>
      <c r="K32" s="188"/>
      <c r="L32" s="188"/>
      <c r="M32" s="188"/>
      <c r="N32" s="188"/>
      <c r="O32" s="188"/>
      <c r="P32" s="188"/>
    </row>
    <row r="33" spans="1:16" x14ac:dyDescent="0.15">
      <c r="A33" s="188"/>
      <c r="B33" s="188"/>
      <c r="C33" s="188"/>
      <c r="D33" s="188"/>
      <c r="E33" s="188"/>
      <c r="F33" s="188"/>
      <c r="G33" s="188"/>
      <c r="H33" s="188"/>
      <c r="I33" s="188"/>
      <c r="J33" s="188"/>
      <c r="K33" s="188"/>
      <c r="L33" s="188"/>
      <c r="M33" s="188"/>
      <c r="N33" s="188"/>
      <c r="O33" s="188"/>
      <c r="P33" s="188"/>
    </row>
    <row r="34" spans="1:16" x14ac:dyDescent="0.15">
      <c r="A34" s="188"/>
      <c r="B34" s="188"/>
      <c r="C34" s="188"/>
      <c r="D34" s="188"/>
      <c r="E34" s="188"/>
      <c r="F34" s="188"/>
      <c r="G34" s="188"/>
      <c r="H34" s="188"/>
      <c r="I34" s="188"/>
      <c r="J34" s="188"/>
      <c r="K34" s="188"/>
      <c r="L34" s="188"/>
      <c r="M34" s="188"/>
      <c r="N34" s="188"/>
      <c r="O34" s="188"/>
      <c r="P34" s="188"/>
    </row>
    <row r="35" spans="1:16" x14ac:dyDescent="0.15">
      <c r="A35" s="188"/>
      <c r="B35" s="188"/>
      <c r="C35" s="188"/>
      <c r="D35" s="188"/>
      <c r="E35" s="188"/>
      <c r="F35" s="188"/>
      <c r="G35" s="188"/>
      <c r="H35" s="188"/>
      <c r="I35" s="188"/>
      <c r="J35" s="188"/>
      <c r="K35" s="188"/>
      <c r="L35" s="188"/>
      <c r="M35" s="188"/>
      <c r="N35" s="188"/>
      <c r="O35" s="188"/>
      <c r="P35" s="188"/>
    </row>
    <row r="36" spans="1:16" x14ac:dyDescent="0.15">
      <c r="A36" s="188"/>
      <c r="B36" s="188"/>
      <c r="C36" s="188"/>
      <c r="D36" s="188"/>
      <c r="E36" s="188"/>
      <c r="F36" s="188"/>
      <c r="G36" s="188"/>
      <c r="H36" s="188"/>
      <c r="I36" s="188"/>
      <c r="J36" s="188"/>
      <c r="K36" s="188"/>
      <c r="L36" s="188"/>
      <c r="M36" s="188"/>
      <c r="N36" s="188"/>
      <c r="O36" s="188"/>
      <c r="P36" s="188"/>
    </row>
    <row r="37" spans="1:16" x14ac:dyDescent="0.15">
      <c r="A37" s="188"/>
      <c r="B37" s="188"/>
      <c r="C37" s="188"/>
      <c r="D37" s="188"/>
      <c r="E37" s="188"/>
      <c r="F37" s="188"/>
      <c r="G37" s="188"/>
      <c r="H37" s="188"/>
      <c r="I37" s="188"/>
      <c r="J37" s="188"/>
      <c r="K37" s="188"/>
      <c r="L37" s="188"/>
      <c r="M37" s="188"/>
      <c r="N37" s="188"/>
      <c r="O37" s="188"/>
      <c r="P37" s="188"/>
    </row>
    <row r="38" spans="1:16" x14ac:dyDescent="0.15">
      <c r="A38" s="188"/>
      <c r="B38" s="188"/>
      <c r="C38" s="188"/>
      <c r="D38" s="188"/>
      <c r="E38" s="188"/>
      <c r="F38" s="188"/>
      <c r="G38" s="188"/>
      <c r="H38" s="188"/>
      <c r="I38" s="188"/>
      <c r="J38" s="188"/>
      <c r="K38" s="188"/>
      <c r="L38" s="188"/>
      <c r="M38" s="188"/>
      <c r="N38" s="188"/>
      <c r="O38" s="188"/>
      <c r="P38" s="188"/>
    </row>
    <row r="39" spans="1:16" x14ac:dyDescent="0.15">
      <c r="A39" s="188"/>
      <c r="B39" s="188"/>
      <c r="C39" s="188"/>
      <c r="D39" s="188"/>
      <c r="E39" s="188"/>
      <c r="F39" s="188"/>
      <c r="G39" s="188"/>
      <c r="H39" s="188"/>
      <c r="I39" s="188"/>
      <c r="J39" s="188"/>
      <c r="K39" s="188"/>
      <c r="L39" s="188"/>
      <c r="M39" s="188"/>
      <c r="N39" s="188"/>
      <c r="O39" s="188"/>
      <c r="P39" s="188"/>
    </row>
    <row r="40" spans="1:16" x14ac:dyDescent="0.15">
      <c r="A40" s="188"/>
      <c r="B40" s="188"/>
      <c r="C40" s="188"/>
      <c r="D40" s="188"/>
      <c r="E40" s="188"/>
      <c r="F40" s="188"/>
      <c r="G40" s="188"/>
      <c r="H40" s="188"/>
      <c r="I40" s="188"/>
      <c r="J40" s="188"/>
      <c r="K40" s="188"/>
      <c r="L40" s="188"/>
      <c r="M40" s="188"/>
      <c r="N40" s="188"/>
      <c r="O40" s="188"/>
      <c r="P40" s="188"/>
    </row>
    <row r="41" spans="1:16" x14ac:dyDescent="0.15">
      <c r="A41" s="188"/>
      <c r="B41" s="188"/>
      <c r="C41" s="188"/>
      <c r="D41" s="188"/>
      <c r="E41" s="188"/>
      <c r="F41" s="188"/>
      <c r="G41" s="188"/>
      <c r="H41" s="188"/>
      <c r="I41" s="188"/>
      <c r="J41" s="188"/>
      <c r="K41" s="188"/>
      <c r="L41" s="188"/>
      <c r="M41" s="188"/>
      <c r="N41" s="188"/>
      <c r="O41" s="188"/>
      <c r="P41" s="188"/>
    </row>
    <row r="42" spans="1:16" x14ac:dyDescent="0.15">
      <c r="A42" s="188"/>
      <c r="B42" s="188"/>
      <c r="C42" s="188"/>
      <c r="D42" s="188"/>
      <c r="E42" s="188"/>
      <c r="F42" s="188"/>
      <c r="G42" s="188"/>
      <c r="H42" s="188"/>
      <c r="I42" s="188"/>
      <c r="J42" s="188"/>
      <c r="K42" s="188"/>
      <c r="L42" s="188"/>
      <c r="M42" s="188"/>
      <c r="N42" s="188"/>
      <c r="O42" s="188"/>
      <c r="P42" s="188"/>
    </row>
    <row r="43" spans="1:16" x14ac:dyDescent="0.15">
      <c r="A43" s="188"/>
      <c r="B43" s="188"/>
      <c r="C43" s="188"/>
      <c r="D43" s="188"/>
      <c r="E43" s="188"/>
      <c r="F43" s="188"/>
      <c r="G43" s="188"/>
      <c r="H43" s="188"/>
      <c r="I43" s="188"/>
      <c r="J43" s="188"/>
      <c r="K43" s="188"/>
      <c r="L43" s="188"/>
      <c r="M43" s="188"/>
      <c r="N43" s="188"/>
      <c r="O43" s="188"/>
      <c r="P43" s="188"/>
    </row>
    <row r="44" spans="1:16" x14ac:dyDescent="0.15">
      <c r="A44" s="188"/>
      <c r="B44" s="188"/>
      <c r="C44" s="188"/>
      <c r="D44" s="188"/>
      <c r="E44" s="188"/>
      <c r="F44" s="188"/>
      <c r="G44" s="188"/>
      <c r="H44" s="188"/>
      <c r="I44" s="188"/>
      <c r="J44" s="188"/>
      <c r="K44" s="188"/>
      <c r="L44" s="188"/>
      <c r="M44" s="188"/>
      <c r="N44" s="188"/>
      <c r="O44" s="188"/>
      <c r="P44" s="188"/>
    </row>
    <row r="45" spans="1:16" x14ac:dyDescent="0.15">
      <c r="A45" s="188"/>
      <c r="B45" s="188"/>
      <c r="C45" s="188"/>
      <c r="D45" s="188"/>
      <c r="E45" s="188"/>
      <c r="F45" s="188"/>
      <c r="G45" s="188"/>
      <c r="H45" s="188"/>
      <c r="I45" s="188"/>
      <c r="J45" s="188"/>
      <c r="K45" s="188"/>
      <c r="L45" s="188"/>
      <c r="M45" s="188"/>
      <c r="N45" s="188"/>
      <c r="O45" s="188"/>
      <c r="P45" s="188"/>
    </row>
    <row r="46" spans="1:16" x14ac:dyDescent="0.15">
      <c r="A46" s="188"/>
      <c r="B46" s="188"/>
      <c r="C46" s="188"/>
      <c r="D46" s="188"/>
      <c r="E46" s="188"/>
      <c r="F46" s="188"/>
      <c r="G46" s="188"/>
      <c r="H46" s="188"/>
      <c r="I46" s="188"/>
      <c r="J46" s="188"/>
      <c r="K46" s="188"/>
      <c r="L46" s="188"/>
      <c r="M46" s="188"/>
      <c r="N46" s="188"/>
      <c r="O46" s="188"/>
      <c r="P46" s="188"/>
    </row>
    <row r="47" spans="1:16" x14ac:dyDescent="0.15">
      <c r="A47" s="188"/>
      <c r="B47" s="188"/>
      <c r="C47" s="188"/>
      <c r="D47" s="188"/>
      <c r="E47" s="188"/>
      <c r="F47" s="188"/>
      <c r="G47" s="188"/>
      <c r="H47" s="188"/>
      <c r="I47" s="188"/>
      <c r="J47" s="188"/>
      <c r="K47" s="188"/>
      <c r="L47" s="188"/>
      <c r="M47" s="188"/>
      <c r="N47" s="188"/>
      <c r="O47" s="188"/>
      <c r="P47" s="188"/>
    </row>
    <row r="48" spans="1:16" x14ac:dyDescent="0.15">
      <c r="A48" s="188"/>
      <c r="B48" s="188"/>
      <c r="C48" s="188"/>
      <c r="D48" s="188"/>
      <c r="E48" s="188"/>
      <c r="F48" s="188"/>
      <c r="G48" s="188"/>
      <c r="H48" s="188"/>
      <c r="I48" s="188"/>
      <c r="J48" s="188"/>
      <c r="K48" s="188"/>
      <c r="L48" s="188"/>
      <c r="M48" s="188"/>
      <c r="N48" s="188"/>
      <c r="O48" s="188"/>
      <c r="P48" s="188"/>
    </row>
    <row r="49" spans="1:16" x14ac:dyDescent="0.15">
      <c r="A49" s="188"/>
      <c r="B49" s="188"/>
      <c r="C49" s="188"/>
      <c r="D49" s="188"/>
      <c r="E49" s="188"/>
      <c r="F49" s="188"/>
      <c r="G49" s="188"/>
      <c r="H49" s="188"/>
      <c r="I49" s="188"/>
      <c r="J49" s="188"/>
      <c r="K49" s="188"/>
      <c r="L49" s="188"/>
      <c r="M49" s="188"/>
      <c r="N49" s="188"/>
      <c r="O49" s="188"/>
      <c r="P49" s="188"/>
    </row>
    <row r="50" spans="1:16" x14ac:dyDescent="0.15">
      <c r="A50" s="188"/>
      <c r="B50" s="188"/>
      <c r="C50" s="188"/>
      <c r="D50" s="188"/>
      <c r="E50" s="188"/>
      <c r="F50" s="188"/>
      <c r="G50" s="188"/>
      <c r="H50" s="188"/>
      <c r="I50" s="188"/>
      <c r="J50" s="188"/>
      <c r="K50" s="188"/>
      <c r="L50" s="188"/>
      <c r="M50" s="188"/>
      <c r="N50" s="188"/>
      <c r="O50" s="188"/>
      <c r="P50" s="188"/>
    </row>
  </sheetData>
  <phoneticPr fontId="12"/>
  <hyperlinks>
    <hyperlink ref="C2" r:id="rId1"/>
  </hyperlinks>
  <pageMargins left="0.7" right="0.7"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S244"/>
  <sheetViews>
    <sheetView showGridLines="0" tabSelected="1" view="pageBreakPreview" zoomScale="85" zoomScaleNormal="70" zoomScaleSheetLayoutView="85" zoomScalePageLayoutView="40" workbookViewId="0">
      <selection activeCell="M20" sqref="M20:O20"/>
    </sheetView>
  </sheetViews>
  <sheetFormatPr defaultColWidth="9" defaultRowHeight="11.25" x14ac:dyDescent="0.15"/>
  <cols>
    <col min="1" max="1" width="8.625" style="14" customWidth="1"/>
    <col min="2" max="2" width="10.625" style="14" customWidth="1"/>
    <col min="3" max="3" width="14.625" style="14" customWidth="1"/>
    <col min="4" max="5" width="2.125" style="14" customWidth="1"/>
    <col min="6" max="6" width="3" style="14" customWidth="1"/>
    <col min="7" max="7" width="15.625" style="14" customWidth="1"/>
    <col min="8" max="8" width="2.375" style="14" customWidth="1"/>
    <col min="9" max="9" width="2.25" style="14" customWidth="1"/>
    <col min="10" max="10" width="4.875" style="14" customWidth="1"/>
    <col min="11" max="11" width="2.625" style="14" customWidth="1"/>
    <col min="12" max="12" width="16.625" style="442" customWidth="1"/>
    <col min="13" max="13" width="2.375" style="442" customWidth="1"/>
    <col min="14" max="14" width="2.625" style="442" customWidth="1"/>
    <col min="15" max="15" width="14.625" style="442" customWidth="1"/>
    <col min="16" max="16" width="2.375" style="442" customWidth="1"/>
    <col min="17" max="17" width="1.75" style="442" customWidth="1"/>
    <col min="18" max="18" width="4.875" style="442" customWidth="1"/>
    <col min="19" max="19" width="2.625" style="442" customWidth="1"/>
    <col min="20" max="20" width="16.625" style="442" customWidth="1"/>
    <col min="21" max="21" width="2.375" style="442" customWidth="1"/>
    <col min="22" max="22" width="2.625" style="442" customWidth="1"/>
    <col min="23" max="23" width="14.625" style="442" customWidth="1"/>
    <col min="24" max="24" width="2.375" style="442" customWidth="1"/>
    <col min="25" max="25" width="1.875" style="442" customWidth="1"/>
    <col min="26" max="26" width="4.875" style="442" customWidth="1"/>
    <col min="27" max="27" width="2.625" style="442" customWidth="1"/>
    <col min="28" max="28" width="16.625" style="442" customWidth="1"/>
    <col min="29" max="29" width="2.375" style="442" customWidth="1"/>
    <col min="30" max="30" width="2.625" style="442" customWidth="1"/>
    <col min="31" max="31" width="14.625" style="442" customWidth="1"/>
    <col min="32" max="32" width="2.375" style="442" customWidth="1"/>
    <col min="33" max="33" width="1.875" style="442" customWidth="1"/>
    <col min="34" max="34" width="4.875" style="442" customWidth="1"/>
    <col min="35" max="35" width="2.625" style="442" customWidth="1"/>
    <col min="36" max="36" width="16.625" style="442" customWidth="1"/>
    <col min="37" max="37" width="2.375" style="442" customWidth="1"/>
    <col min="38" max="38" width="2.625" style="442" customWidth="1"/>
    <col min="39" max="39" width="14.625" style="442" customWidth="1"/>
    <col min="40" max="40" width="0.75" style="14" customWidth="1"/>
    <col min="41" max="41" width="9" style="14"/>
    <col min="42" max="42" width="16.5" style="14" bestFit="1" customWidth="1"/>
    <col min="43" max="16384" width="9" style="14"/>
  </cols>
  <sheetData>
    <row r="1" spans="1:45" ht="30" customHeight="1" x14ac:dyDescent="0.15">
      <c r="A1" s="312" t="s">
        <v>23</v>
      </c>
      <c r="B1" s="17"/>
      <c r="C1" s="1129" t="str">
        <f>'11_基本情報入力'!$B$6</f>
        <v>北海道開発局　札幌開発建設部</v>
      </c>
      <c r="D1" s="1130"/>
      <c r="E1" s="1130"/>
      <c r="F1" s="1130"/>
      <c r="G1" s="1131"/>
      <c r="H1" s="228"/>
      <c r="I1" s="228"/>
      <c r="J1" s="229" t="s">
        <v>7</v>
      </c>
      <c r="K1" s="18" t="s">
        <v>64</v>
      </c>
      <c r="L1" s="1132">
        <f>'11_基本情報入力'!$B$10</f>
        <v>43917</v>
      </c>
      <c r="M1" s="1132"/>
      <c r="N1" s="1132"/>
      <c r="O1" s="1133"/>
      <c r="Q1" s="25"/>
      <c r="Y1" s="25"/>
      <c r="AF1" s="443" t="s">
        <v>888</v>
      </c>
      <c r="AG1" s="444"/>
      <c r="AH1" s="444"/>
      <c r="AI1" s="445"/>
      <c r="AJ1" s="1134">
        <f ca="1" xml:space="preserve"> MAX(提出回数)</f>
        <v>15</v>
      </c>
      <c r="AK1" s="1134"/>
      <c r="AL1" s="1155"/>
      <c r="AM1" s="1134"/>
    </row>
    <row r="2" spans="1:45" ht="30" customHeight="1" thickBot="1" x14ac:dyDescent="0.2">
      <c r="A2" s="313" t="s">
        <v>18</v>
      </c>
      <c r="B2" s="20"/>
      <c r="C2" s="1135" t="str">
        <f>'11_基本情報入力'!$B$4</f>
        <v>一般国道３６号　千歳市　錦町改良外一連工事</v>
      </c>
      <c r="D2" s="1136"/>
      <c r="E2" s="1136"/>
      <c r="F2" s="1136"/>
      <c r="G2" s="1137"/>
      <c r="H2" s="228"/>
      <c r="I2" s="228"/>
      <c r="J2" s="230"/>
      <c r="K2" s="21" t="s">
        <v>1</v>
      </c>
      <c r="L2" s="1138">
        <f>'11_基本情報入力'!$B$11</f>
        <v>44280</v>
      </c>
      <c r="M2" s="1138"/>
      <c r="N2" s="1138"/>
      <c r="O2" s="1139"/>
      <c r="Q2" s="25"/>
      <c r="Y2" s="25"/>
      <c r="AF2" s="443" t="s">
        <v>889</v>
      </c>
      <c r="AG2" s="444"/>
      <c r="AH2" s="444"/>
      <c r="AI2" s="445"/>
      <c r="AJ2" s="1140">
        <f ca="1">MAX(台帳作成日)</f>
        <v>44172</v>
      </c>
      <c r="AK2" s="1140"/>
      <c r="AL2" s="1156"/>
      <c r="AM2" s="1140"/>
      <c r="AO2" s="1126"/>
      <c r="AP2" s="1126"/>
      <c r="AQ2" s="1126"/>
      <c r="AR2" s="1126"/>
      <c r="AS2" s="1126"/>
    </row>
    <row r="3" spans="1:45" ht="30" customHeight="1" x14ac:dyDescent="0.15">
      <c r="A3" s="1158"/>
      <c r="B3" s="1158"/>
      <c r="C3" s="1159"/>
      <c r="D3" s="1159"/>
      <c r="E3" s="1159"/>
      <c r="F3" s="1159"/>
      <c r="G3" s="1159"/>
      <c r="H3" s="228"/>
      <c r="I3" s="228"/>
      <c r="J3" s="1162"/>
      <c r="K3" s="1163"/>
      <c r="L3" s="1164"/>
      <c r="M3" s="1164"/>
      <c r="N3" s="1164"/>
      <c r="O3" s="1164"/>
      <c r="Q3" s="25"/>
      <c r="Y3" s="25"/>
      <c r="AF3" s="1160"/>
      <c r="AG3" s="1160"/>
      <c r="AH3" s="1160"/>
      <c r="AI3" s="1160"/>
      <c r="AJ3" s="1161"/>
      <c r="AK3" s="1161"/>
      <c r="AL3" s="1161"/>
      <c r="AM3" s="1161"/>
      <c r="AO3" s="478"/>
      <c r="AP3" s="478"/>
      <c r="AQ3" s="478"/>
      <c r="AR3" s="478"/>
      <c r="AS3" s="478"/>
    </row>
    <row r="4" spans="1:45" ht="15" customHeight="1" thickBot="1" x14ac:dyDescent="0.25">
      <c r="A4" s="19"/>
      <c r="B4" s="222"/>
      <c r="C4" s="223"/>
      <c r="D4" s="22"/>
      <c r="E4" s="22"/>
      <c r="F4" s="22"/>
      <c r="G4" s="22"/>
      <c r="H4" s="19"/>
      <c r="I4" s="26"/>
      <c r="J4" s="24"/>
      <c r="K4" s="23"/>
      <c r="L4" s="446"/>
      <c r="M4" s="446"/>
      <c r="N4" s="446"/>
      <c r="O4" s="446"/>
      <c r="P4" s="447"/>
      <c r="Q4" s="447"/>
      <c r="R4" s="447"/>
      <c r="S4" s="447"/>
      <c r="T4" s="447"/>
      <c r="U4" s="447"/>
      <c r="V4" s="447"/>
      <c r="W4" s="447"/>
      <c r="X4" s="448"/>
      <c r="Y4" s="314"/>
      <c r="Z4" s="449"/>
      <c r="AA4" s="449"/>
      <c r="AB4" s="449"/>
      <c r="AC4" s="449"/>
      <c r="AD4" s="449"/>
      <c r="AE4" s="449"/>
      <c r="AF4" s="449"/>
      <c r="AG4" s="25"/>
      <c r="AM4" s="450"/>
    </row>
    <row r="5" spans="1:45" ht="15.95" customHeight="1" thickBot="1" x14ac:dyDescent="0.2">
      <c r="A5" s="1149" t="s">
        <v>1228</v>
      </c>
      <c r="B5" s="1150"/>
      <c r="C5" s="1141" t="s">
        <v>834</v>
      </c>
      <c r="D5" s="1142"/>
      <c r="E5" s="22"/>
      <c r="F5" s="22"/>
      <c r="G5" s="22"/>
      <c r="H5" s="26"/>
      <c r="I5" s="29"/>
      <c r="J5" s="309" t="str">
        <f>IF(M6="","",VLOOKUP(M6,会社名検索用,42,FALSE))</f>
        <v>一次下請</v>
      </c>
      <c r="K5" s="43"/>
      <c r="L5" s="452"/>
      <c r="M5" s="454"/>
      <c r="N5" s="454"/>
      <c r="O5" s="455"/>
      <c r="P5" s="452"/>
      <c r="Q5" s="453"/>
      <c r="R5" s="309" t="str">
        <f>IF(U6="","",VLOOKUP(U6,会社名検索用,42,FALSE))</f>
        <v>四次下請</v>
      </c>
      <c r="S5" s="43"/>
      <c r="T5" s="452"/>
      <c r="U5" s="454"/>
      <c r="V5" s="454"/>
      <c r="W5" s="455"/>
      <c r="X5" s="452"/>
      <c r="Y5" s="451"/>
      <c r="Z5" s="309" t="str">
        <f>IF(AC6="","",VLOOKUP(AC6,会社名検索用,42,FALSE))</f>
        <v>二次下請</v>
      </c>
      <c r="AA5" s="43"/>
      <c r="AB5" s="452"/>
      <c r="AC5" s="454"/>
      <c r="AD5" s="454"/>
      <c r="AE5" s="455"/>
      <c r="AF5" s="452"/>
      <c r="AG5" s="453"/>
      <c r="AH5" s="309" t="str">
        <f>IF(AK6="","",VLOOKUP(AK6,会社名検索用,42,FALSE))</f>
        <v>一次下請</v>
      </c>
      <c r="AI5" s="43"/>
      <c r="AJ5" s="452"/>
      <c r="AK5" s="454"/>
      <c r="AL5" s="454"/>
      <c r="AM5" s="455"/>
    </row>
    <row r="6" spans="1:45" ht="15.95" customHeight="1" x14ac:dyDescent="0.15">
      <c r="A6" s="1147" t="s">
        <v>1229</v>
      </c>
      <c r="B6" s="1148"/>
      <c r="C6" s="1143" t="str">
        <f>IF($C$5="","",INDEX(テーブル1[],MATCH($C5,テーブル1[会社名],),2))</f>
        <v>00001</v>
      </c>
      <c r="D6" s="1144"/>
      <c r="E6" s="22"/>
      <c r="F6" s="22"/>
      <c r="G6" s="22"/>
      <c r="H6" s="26"/>
      <c r="I6" s="32"/>
      <c r="J6" s="1116" t="str">
        <f>IF(M6="","",VLOOKUP(M6,会社名検索用,6,FALSE))</f>
        <v>情報ボックス工</v>
      </c>
      <c r="K6" s="440" t="s">
        <v>153</v>
      </c>
      <c r="L6" s="441"/>
      <c r="M6" s="1141" t="s">
        <v>797</v>
      </c>
      <c r="N6" s="1153"/>
      <c r="O6" s="1142"/>
      <c r="P6" s="455"/>
      <c r="Q6" s="456"/>
      <c r="R6" s="1116" t="str">
        <f>IF(U6="","",VLOOKUP(U6,会社名検索用,6,FALSE))</f>
        <v>アスファルト切断工事</v>
      </c>
      <c r="S6" s="440" t="s">
        <v>153</v>
      </c>
      <c r="T6" s="441"/>
      <c r="U6" s="1141" t="s">
        <v>1023</v>
      </c>
      <c r="V6" s="1153"/>
      <c r="W6" s="1142"/>
      <c r="X6" s="452"/>
      <c r="Y6" s="451"/>
      <c r="Z6" s="1116" t="str">
        <f>IF(AC6="","",VLOOKUP(AC6,会社名検索用,6,FALSE))</f>
        <v>踏掛版工の内　鉄筋工事</v>
      </c>
      <c r="AA6" s="440" t="s">
        <v>153</v>
      </c>
      <c r="AB6" s="441"/>
      <c r="AC6" s="1141" t="s">
        <v>793</v>
      </c>
      <c r="AD6" s="1153"/>
      <c r="AE6" s="1142"/>
      <c r="AF6" s="452"/>
      <c r="AG6" s="453"/>
      <c r="AH6" s="1116" t="str">
        <f>IF(AK6="","",VLOOKUP(AK6,会社名検索用,6,FALSE))</f>
        <v>仮設工</v>
      </c>
      <c r="AI6" s="440" t="s">
        <v>153</v>
      </c>
      <c r="AJ6" s="441"/>
      <c r="AK6" s="1141" t="s">
        <v>1026</v>
      </c>
      <c r="AL6" s="1153"/>
      <c r="AM6" s="1142"/>
    </row>
    <row r="7" spans="1:45" ht="15.95" customHeight="1" x14ac:dyDescent="0.15">
      <c r="A7" s="438" t="s">
        <v>10</v>
      </c>
      <c r="B7" s="439"/>
      <c r="C7" s="1143" t="str">
        <f>IF($C$5="","",VLOOKUP($C$5,会社名検索用,26,FALSE))</f>
        <v>監督　一郎</v>
      </c>
      <c r="D7" s="1144"/>
      <c r="E7" s="22"/>
      <c r="F7" s="22"/>
      <c r="G7" s="22"/>
      <c r="H7" s="26"/>
      <c r="I7" s="32"/>
      <c r="J7" s="1117"/>
      <c r="K7" s="1181" t="s">
        <v>1230</v>
      </c>
      <c r="L7" s="1182"/>
      <c r="M7" s="1178" t="str">
        <f>IF(M6="","",INDEX(テーブル1[],MATCH(M6,テーブル1[会社名],),2))</f>
        <v>00002</v>
      </c>
      <c r="N7" s="1179"/>
      <c r="O7" s="1180"/>
      <c r="P7" s="455"/>
      <c r="Q7" s="456"/>
      <c r="R7" s="1117"/>
      <c r="S7" s="1181" t="s">
        <v>1230</v>
      </c>
      <c r="T7" s="1182"/>
      <c r="U7" s="1178" t="str">
        <f>IF(U6="","",INDEX(テーブル1[],MATCH(U6,テーブル1[会社名],),2))</f>
        <v>00005</v>
      </c>
      <c r="V7" s="1179"/>
      <c r="W7" s="1180"/>
      <c r="X7" s="452"/>
      <c r="Y7" s="451"/>
      <c r="Z7" s="1117"/>
      <c r="AA7" s="1181" t="s">
        <v>1230</v>
      </c>
      <c r="AB7" s="1182"/>
      <c r="AC7" s="1178" t="str">
        <f>IF(AC6="","",INDEX(テーブル1[],MATCH(AC6,テーブル1[会社名],),2))</f>
        <v>00008</v>
      </c>
      <c r="AD7" s="1179"/>
      <c r="AE7" s="1180"/>
      <c r="AF7" s="452"/>
      <c r="AG7" s="453"/>
      <c r="AH7" s="1117"/>
      <c r="AI7" s="1181" t="s">
        <v>1230</v>
      </c>
      <c r="AJ7" s="1182"/>
      <c r="AK7" s="1178" t="str">
        <f>IF(AK6="","",INDEX(テーブル1[],MATCH(AK6,テーブル1[会社名],),2))</f>
        <v>00011</v>
      </c>
      <c r="AL7" s="1179"/>
      <c r="AM7" s="1180"/>
    </row>
    <row r="8" spans="1:45" ht="15.95" customHeight="1" x14ac:dyDescent="0.15">
      <c r="A8" s="1145" t="str">
        <f>IF($C$5="","",IF(VLOOKUP($C$5,会社名検索用,28,FALSE)="","技術者区分未入力",(VLOOKUP($C$5,会社名検索用,28,FALSE)&amp;"名")))</f>
        <v>監理技術者名</v>
      </c>
      <c r="B8" s="1146"/>
      <c r="C8" s="1143" t="str">
        <f>IF($C$5="","",VLOOKUP($C$5,会社名検索用,30,FALSE))</f>
        <v>主任　一子</v>
      </c>
      <c r="D8" s="1144"/>
      <c r="E8" s="22"/>
      <c r="F8" s="22"/>
      <c r="G8" s="22"/>
      <c r="H8" s="26"/>
      <c r="I8" s="32"/>
      <c r="J8" s="1117"/>
      <c r="K8" s="1183" t="s">
        <v>1198</v>
      </c>
      <c r="L8" s="1184"/>
      <c r="M8" s="1185" t="str">
        <f>IF(M6="","",VLOOKUP(M6,会社名検索用,7,FALSE))</f>
        <v>情報ボックス工</v>
      </c>
      <c r="N8" s="1186"/>
      <c r="O8" s="1187"/>
      <c r="P8" s="455"/>
      <c r="Q8" s="456"/>
      <c r="R8" s="1117"/>
      <c r="S8" s="1183" t="s">
        <v>1198</v>
      </c>
      <c r="T8" s="1184"/>
      <c r="U8" s="1185" t="str">
        <f>IF(U6="","",VLOOKUP(U6,会社名検索用,7,FALSE))</f>
        <v>アスファルト切断工事</v>
      </c>
      <c r="V8" s="1186"/>
      <c r="W8" s="1187"/>
      <c r="X8" s="452"/>
      <c r="Y8" s="451"/>
      <c r="Z8" s="1117"/>
      <c r="AA8" s="1183" t="s">
        <v>1198</v>
      </c>
      <c r="AB8" s="1184"/>
      <c r="AC8" s="1185" t="str">
        <f>IF(AC6="","",VLOOKUP(AC6,会社名検索用,7,FALSE))</f>
        <v>踏掛版工の内　鉄筋工事</v>
      </c>
      <c r="AD8" s="1186"/>
      <c r="AE8" s="1187"/>
      <c r="AF8" s="452"/>
      <c r="AG8" s="453"/>
      <c r="AH8" s="1117"/>
      <c r="AI8" s="1183" t="s">
        <v>1198</v>
      </c>
      <c r="AJ8" s="1184"/>
      <c r="AK8" s="1185" t="str">
        <f>IF(AK6="","",VLOOKUP(AK6,会社名検索用,7,FALSE))</f>
        <v>仮設工、構造物撤去工</v>
      </c>
      <c r="AL8" s="1186"/>
      <c r="AM8" s="1187"/>
    </row>
    <row r="9" spans="1:45" ht="15.95" customHeight="1" x14ac:dyDescent="0.15">
      <c r="A9" s="1147" t="s">
        <v>76</v>
      </c>
      <c r="B9" s="1148"/>
      <c r="C9" s="1127" t="str">
        <f>IF($C$5="","",VLOOKUP($C$5,会社名検索用,27,FALSE))</f>
        <v>代理　一郎</v>
      </c>
      <c r="D9" s="1128"/>
      <c r="E9" s="22"/>
      <c r="F9" s="22"/>
      <c r="G9" s="22"/>
      <c r="H9" s="26"/>
      <c r="I9" s="32"/>
      <c r="J9" s="1117"/>
      <c r="K9" s="1188"/>
      <c r="L9" s="1189"/>
      <c r="M9" s="1190"/>
      <c r="N9" s="1191"/>
      <c r="O9" s="1192"/>
      <c r="P9" s="455"/>
      <c r="Q9" s="456"/>
      <c r="R9" s="1117"/>
      <c r="S9" s="1188"/>
      <c r="T9" s="1189"/>
      <c r="U9" s="1190"/>
      <c r="V9" s="1191"/>
      <c r="W9" s="1192"/>
      <c r="X9" s="452"/>
      <c r="Y9" s="451"/>
      <c r="Z9" s="1117"/>
      <c r="AA9" s="1188"/>
      <c r="AB9" s="1189"/>
      <c r="AC9" s="1190"/>
      <c r="AD9" s="1191"/>
      <c r="AE9" s="1192"/>
      <c r="AF9" s="452"/>
      <c r="AG9" s="453"/>
      <c r="AH9" s="1117"/>
      <c r="AI9" s="1188"/>
      <c r="AJ9" s="1189"/>
      <c r="AK9" s="1190"/>
      <c r="AL9" s="1191"/>
      <c r="AM9" s="1192"/>
    </row>
    <row r="10" spans="1:45" ht="15.95" customHeight="1" x14ac:dyDescent="0.15">
      <c r="A10" s="1147" t="s">
        <v>1004</v>
      </c>
      <c r="B10" s="1148"/>
      <c r="C10" s="1127" t="str">
        <f>IF($C$5="","",VLOOKUP($C$5,会社名検索用,33,FALSE))</f>
        <v>補佐　一子</v>
      </c>
      <c r="D10" s="1128"/>
      <c r="E10" s="22"/>
      <c r="F10" s="22"/>
      <c r="G10" s="22"/>
      <c r="H10" s="26"/>
      <c r="I10" s="32"/>
      <c r="J10" s="1117"/>
      <c r="K10" s="1188"/>
      <c r="L10" s="1189"/>
      <c r="M10" s="1190"/>
      <c r="N10" s="1191"/>
      <c r="O10" s="1192"/>
      <c r="P10" s="455"/>
      <c r="Q10" s="456"/>
      <c r="R10" s="1117"/>
      <c r="S10" s="1188"/>
      <c r="T10" s="1189"/>
      <c r="U10" s="1190"/>
      <c r="V10" s="1191"/>
      <c r="W10" s="1192"/>
      <c r="X10" s="452"/>
      <c r="Y10" s="451"/>
      <c r="Z10" s="1117"/>
      <c r="AA10" s="1188"/>
      <c r="AB10" s="1189"/>
      <c r="AC10" s="1190"/>
      <c r="AD10" s="1191"/>
      <c r="AE10" s="1192"/>
      <c r="AF10" s="452"/>
      <c r="AG10" s="453"/>
      <c r="AH10" s="1117"/>
      <c r="AI10" s="1188"/>
      <c r="AJ10" s="1189"/>
      <c r="AK10" s="1190"/>
      <c r="AL10" s="1191"/>
      <c r="AM10" s="1192"/>
    </row>
    <row r="11" spans="1:45" ht="15.95" customHeight="1" thickBot="1" x14ac:dyDescent="0.2">
      <c r="A11" s="1168" t="s">
        <v>166</v>
      </c>
      <c r="B11" s="1169"/>
      <c r="C11" s="1151"/>
      <c r="D11" s="1152"/>
      <c r="E11" s="22"/>
      <c r="F11" s="22"/>
      <c r="G11" s="22"/>
      <c r="H11" s="26"/>
      <c r="I11" s="180"/>
      <c r="J11" s="1117"/>
      <c r="K11" s="1193"/>
      <c r="L11" s="1194"/>
      <c r="M11" s="1195"/>
      <c r="N11" s="1196"/>
      <c r="O11" s="1197"/>
      <c r="P11" s="455"/>
      <c r="Q11" s="456"/>
      <c r="R11" s="1117"/>
      <c r="S11" s="1193"/>
      <c r="T11" s="1194"/>
      <c r="U11" s="1195"/>
      <c r="V11" s="1196"/>
      <c r="W11" s="1197"/>
      <c r="X11" s="452"/>
      <c r="Y11" s="451"/>
      <c r="Z11" s="1117"/>
      <c r="AA11" s="1193"/>
      <c r="AB11" s="1194"/>
      <c r="AC11" s="1195"/>
      <c r="AD11" s="1196"/>
      <c r="AE11" s="1197"/>
      <c r="AF11" s="452"/>
      <c r="AG11" s="453"/>
      <c r="AH11" s="1117"/>
      <c r="AI11" s="1193"/>
      <c r="AJ11" s="1194"/>
      <c r="AK11" s="1195"/>
      <c r="AL11" s="1196"/>
      <c r="AM11" s="1197"/>
    </row>
    <row r="12" spans="1:45" ht="15.95" customHeight="1" x14ac:dyDescent="0.15">
      <c r="A12" s="1170"/>
      <c r="B12" s="1171" t="s">
        <v>65</v>
      </c>
      <c r="C12" s="1151"/>
      <c r="D12" s="1152"/>
      <c r="E12" s="22"/>
      <c r="F12" s="22"/>
      <c r="G12" s="19"/>
      <c r="H12" s="26"/>
      <c r="I12" s="32"/>
      <c r="J12" s="1117"/>
      <c r="K12" s="1198" t="s">
        <v>1231</v>
      </c>
      <c r="L12" s="1199"/>
      <c r="M12" s="1178" t="str">
        <f>IF(M6="","",VLOOKUP(M6,会社名検索用,2,FALSE))</f>
        <v>下請　次郎2</v>
      </c>
      <c r="N12" s="1179"/>
      <c r="O12" s="1180"/>
      <c r="P12" s="457"/>
      <c r="Q12" s="458"/>
      <c r="R12" s="1117"/>
      <c r="S12" s="1198" t="s">
        <v>1231</v>
      </c>
      <c r="T12" s="1199"/>
      <c r="U12" s="1178" t="str">
        <f>IF(U6="","",VLOOKUP(U6,会社名検索用,2,FALSE))</f>
        <v>下請　次郎5</v>
      </c>
      <c r="V12" s="1179"/>
      <c r="W12" s="1180"/>
      <c r="X12" s="452"/>
      <c r="Y12" s="459"/>
      <c r="Z12" s="1117"/>
      <c r="AA12" s="1198" t="s">
        <v>1231</v>
      </c>
      <c r="AB12" s="1199"/>
      <c r="AC12" s="1178" t="str">
        <f>IF(AC6="","",VLOOKUP(AC6,会社名検索用,2,FALSE))</f>
        <v>下請　次郎8</v>
      </c>
      <c r="AD12" s="1179"/>
      <c r="AE12" s="1180"/>
      <c r="AF12" s="460"/>
      <c r="AG12" s="459"/>
      <c r="AH12" s="1117"/>
      <c r="AI12" s="1198" t="s">
        <v>1231</v>
      </c>
      <c r="AJ12" s="1199"/>
      <c r="AK12" s="1178" t="str">
        <f>IF(AK6="","",VLOOKUP(AK6,会社名検索用,2,FALSE))</f>
        <v>下請　次郎11</v>
      </c>
      <c r="AL12" s="1179"/>
      <c r="AM12" s="1180"/>
    </row>
    <row r="13" spans="1:45" ht="15.95" customHeight="1" x14ac:dyDescent="0.15">
      <c r="A13" s="1172" t="s">
        <v>166</v>
      </c>
      <c r="B13" s="1173"/>
      <c r="C13" s="1151"/>
      <c r="D13" s="1152"/>
      <c r="E13" s="19"/>
      <c r="F13" s="19"/>
      <c r="G13" s="51"/>
      <c r="H13" s="26"/>
      <c r="I13" s="32"/>
      <c r="J13" s="1117"/>
      <c r="K13" s="1198" t="s">
        <v>1233</v>
      </c>
      <c r="L13" s="1199"/>
      <c r="M13" s="1178" t="str">
        <f>IF(M6="","",VLOOKUP(M6,会社名検索用,15,FALSE) &amp; VLOOKUP(M6,会社名検索用,16,FALSE))</f>
        <v>特-X0石1470X</v>
      </c>
      <c r="N13" s="1179"/>
      <c r="O13" s="1180"/>
      <c r="P13" s="461"/>
      <c r="Q13" s="462"/>
      <c r="R13" s="1117"/>
      <c r="S13" s="1198" t="s">
        <v>1233</v>
      </c>
      <c r="T13" s="1199"/>
      <c r="U13" s="1178" t="str">
        <f>IF(U6="","",VLOOKUP(U6,会社名検索用,15,FALSE) &amp; VLOOKUP(U6,会社名検索用,16,FALSE))</f>
        <v>般-275475</v>
      </c>
      <c r="V13" s="1179"/>
      <c r="W13" s="1180"/>
      <c r="X13" s="452"/>
      <c r="Y13" s="463"/>
      <c r="Z13" s="1117"/>
      <c r="AA13" s="1198" t="s">
        <v>1233</v>
      </c>
      <c r="AB13" s="1199"/>
      <c r="AC13" s="1178" t="str">
        <f>IF(AC6="","",VLOOKUP(AC6,会社名検索用,15,FALSE) &amp; VLOOKUP(AC6,会社名検索用,16,FALSE))</f>
        <v>般-28空0X577</v>
      </c>
      <c r="AD13" s="1179"/>
      <c r="AE13" s="1180"/>
      <c r="AF13" s="464"/>
      <c r="AG13" s="463"/>
      <c r="AH13" s="1117"/>
      <c r="AI13" s="1198" t="s">
        <v>1233</v>
      </c>
      <c r="AJ13" s="1199"/>
      <c r="AK13" s="1178" t="str">
        <f>IF(AK6="","",VLOOKUP(AK6,会社名検索用,15,FALSE) &amp; VLOOKUP(AK6,会社名検索用,16,FALSE))</f>
        <v>特-28石009X2</v>
      </c>
      <c r="AL13" s="1179"/>
      <c r="AM13" s="1180"/>
    </row>
    <row r="14" spans="1:45" ht="15.95" customHeight="1" thickBot="1" x14ac:dyDescent="0.2">
      <c r="A14" s="1174"/>
      <c r="B14" s="1175" t="s">
        <v>60</v>
      </c>
      <c r="C14" s="1176"/>
      <c r="D14" s="1177"/>
      <c r="E14" s="51"/>
      <c r="F14" s="51"/>
      <c r="G14" s="51"/>
      <c r="H14" s="26"/>
      <c r="I14" s="32"/>
      <c r="J14" s="1117"/>
      <c r="K14" s="1200" t="s">
        <v>1280</v>
      </c>
      <c r="L14" s="1199"/>
      <c r="M14" s="1178" t="str">
        <f>IF(M6="","",VLOOKUP(M6,会社名検索用,14,FALSE))</f>
        <v>特定</v>
      </c>
      <c r="N14" s="1179"/>
      <c r="O14" s="1180"/>
      <c r="P14" s="461"/>
      <c r="Q14" s="462"/>
      <c r="R14" s="1117"/>
      <c r="S14" s="1200" t="s">
        <v>1280</v>
      </c>
      <c r="T14" s="1199"/>
      <c r="U14" s="1178" t="str">
        <f>IF(U6="","",VLOOKUP(U6,会社名検索用,14,FALSE))</f>
        <v>一般</v>
      </c>
      <c r="V14" s="1179"/>
      <c r="W14" s="1180"/>
      <c r="X14" s="452"/>
      <c r="Y14" s="463"/>
      <c r="Z14" s="1117"/>
      <c r="AA14" s="1200" t="s">
        <v>1280</v>
      </c>
      <c r="AB14" s="1199"/>
      <c r="AC14" s="1178" t="str">
        <f>IF(AC6="","",VLOOKUP(AC6,会社名検索用,14,FALSE))</f>
        <v>一般</v>
      </c>
      <c r="AD14" s="1179"/>
      <c r="AE14" s="1180"/>
      <c r="AF14" s="464"/>
      <c r="AG14" s="463"/>
      <c r="AH14" s="1117"/>
      <c r="AI14" s="1200" t="s">
        <v>1280</v>
      </c>
      <c r="AJ14" s="1199"/>
      <c r="AK14" s="1178" t="str">
        <f>IF(AK6="","",VLOOKUP(AK6,会社名検索用,14,FALSE))</f>
        <v>特定</v>
      </c>
      <c r="AL14" s="1179"/>
      <c r="AM14" s="1180"/>
    </row>
    <row r="15" spans="1:45" ht="15.95" customHeight="1" x14ac:dyDescent="0.15">
      <c r="A15" s="26"/>
      <c r="B15" s="26"/>
      <c r="C15" s="38"/>
      <c r="D15" s="27"/>
      <c r="E15" s="51"/>
      <c r="F15" s="51"/>
      <c r="G15" s="51"/>
      <c r="H15" s="26"/>
      <c r="I15" s="32"/>
      <c r="J15" s="1117"/>
      <c r="K15" s="1198" t="s">
        <v>1234</v>
      </c>
      <c r="L15" s="1199"/>
      <c r="M15" s="1178" t="str">
        <f>IF(M6="","",VLOOKUP(M6,会社名検索用,22,FALSE) &amp; VLOOKUP(M6,会社名検索用,23,FALSE))</f>
        <v>特-999テ200002</v>
      </c>
      <c r="N15" s="1179"/>
      <c r="O15" s="1180"/>
      <c r="P15" s="461"/>
      <c r="Q15" s="462"/>
      <c r="R15" s="1117"/>
      <c r="S15" s="1198" t="s">
        <v>1234</v>
      </c>
      <c r="T15" s="1199"/>
      <c r="U15" s="1178" t="str">
        <f>IF(U6="","",VLOOKUP(U6,会社名検索用,22,FALSE) &amp; VLOOKUP(U6,会社名検索用,23,FALSE))</f>
        <v/>
      </c>
      <c r="V15" s="1179"/>
      <c r="W15" s="1180"/>
      <c r="X15" s="452"/>
      <c r="Y15" s="463"/>
      <c r="Z15" s="1117"/>
      <c r="AA15" s="1198" t="s">
        <v>1234</v>
      </c>
      <c r="AB15" s="1199"/>
      <c r="AC15" s="1178" t="str">
        <f>IF(AC6="","",VLOOKUP(AC6,会社名検索用,22,FALSE) &amp; VLOOKUP(AC6,会社名検索用,23,FALSE))</f>
        <v/>
      </c>
      <c r="AD15" s="1179"/>
      <c r="AE15" s="1180"/>
      <c r="AF15" s="464"/>
      <c r="AG15" s="463"/>
      <c r="AH15" s="1117"/>
      <c r="AI15" s="1198" t="s">
        <v>1234</v>
      </c>
      <c r="AJ15" s="1199"/>
      <c r="AK15" s="1178" t="str">
        <f>IF(AK6="","",VLOOKUP(AK6,会社名検索用,22,FALSE) &amp; VLOOKUP(AK6,会社名検索用,23,FALSE))</f>
        <v/>
      </c>
      <c r="AL15" s="1179"/>
      <c r="AM15" s="1180"/>
    </row>
    <row r="16" spans="1:45" ht="15.95" customHeight="1" x14ac:dyDescent="0.15">
      <c r="A16" s="26"/>
      <c r="B16" s="26"/>
      <c r="C16" s="38"/>
      <c r="D16" s="27"/>
      <c r="E16" s="51"/>
      <c r="F16" s="51"/>
      <c r="G16" s="51"/>
      <c r="H16" s="26"/>
      <c r="I16" s="32"/>
      <c r="J16" s="1117"/>
      <c r="K16" s="1200" t="s">
        <v>1280</v>
      </c>
      <c r="L16" s="1199"/>
      <c r="M16" s="1178" t="str">
        <f>IF(M6="","",IF(VLOOKUP(M6,会社名検索用,21,FALSE)="","",VLOOKUP(M6,会社名検索用,21,FALSE)))</f>
        <v>特定</v>
      </c>
      <c r="N16" s="1179"/>
      <c r="O16" s="1180"/>
      <c r="P16" s="461"/>
      <c r="Q16" s="462"/>
      <c r="R16" s="1117"/>
      <c r="S16" s="1200" t="s">
        <v>1280</v>
      </c>
      <c r="T16" s="1199"/>
      <c r="U16" s="1178" t="str">
        <f>IF(U6="","",IF(VLOOKUP(U6,会社名検索用,21,FALSE)="","",VLOOKUP(U6,会社名検索用,21,FALSE)))</f>
        <v/>
      </c>
      <c r="V16" s="1179"/>
      <c r="W16" s="1180"/>
      <c r="X16" s="452"/>
      <c r="Y16" s="463"/>
      <c r="Z16" s="1117"/>
      <c r="AA16" s="1200" t="s">
        <v>1280</v>
      </c>
      <c r="AB16" s="1199"/>
      <c r="AC16" s="1178" t="str">
        <f>IF(AC6="","",IF(VLOOKUP(AC6,会社名検索用,21,FALSE)="","",VLOOKUP(AC6,会社名検索用,21,FALSE)))</f>
        <v/>
      </c>
      <c r="AD16" s="1179"/>
      <c r="AE16" s="1180"/>
      <c r="AF16" s="464"/>
      <c r="AG16" s="463"/>
      <c r="AH16" s="1117"/>
      <c r="AI16" s="1200" t="s">
        <v>1280</v>
      </c>
      <c r="AJ16" s="1199"/>
      <c r="AK16" s="1178" t="str">
        <f>IF(AK6="","",IF(VLOOKUP(AK6,会社名検索用,21,FALSE)="","",VLOOKUP(AK6,会社名検索用,21,FALSE)))</f>
        <v/>
      </c>
      <c r="AL16" s="1179"/>
      <c r="AM16" s="1180"/>
    </row>
    <row r="17" spans="1:39" ht="15.95" customHeight="1" thickBot="1" x14ac:dyDescent="0.2">
      <c r="A17" s="26"/>
      <c r="B17" s="26"/>
      <c r="C17" s="38"/>
      <c r="D17" s="27"/>
      <c r="E17" s="51"/>
      <c r="F17" s="51"/>
      <c r="G17" s="51"/>
      <c r="H17" s="26"/>
      <c r="I17" s="32"/>
      <c r="J17" s="1117"/>
      <c r="K17" s="1201" t="s">
        <v>57</v>
      </c>
      <c r="L17" s="1202"/>
      <c r="M17" s="1178" t="str">
        <f>IF(M6="","",VLOOKUP(M6,会社名検索用,36,FALSE))</f>
        <v>安全　二助2</v>
      </c>
      <c r="N17" s="1179"/>
      <c r="O17" s="1180"/>
      <c r="P17" s="461"/>
      <c r="Q17" s="462"/>
      <c r="R17" s="1117"/>
      <c r="S17" s="1201" t="s">
        <v>57</v>
      </c>
      <c r="T17" s="1202"/>
      <c r="U17" s="1178" t="str">
        <f>IF(U6="","",VLOOKUP(U6,会社名検索用,36,FALSE))</f>
        <v>安全　二助5</v>
      </c>
      <c r="V17" s="1179"/>
      <c r="W17" s="1180"/>
      <c r="X17" s="452"/>
      <c r="Y17" s="463"/>
      <c r="Z17" s="1117"/>
      <c r="AA17" s="1201" t="s">
        <v>57</v>
      </c>
      <c r="AB17" s="1202"/>
      <c r="AC17" s="1178" t="str">
        <f>IF(AC6="","",VLOOKUP(AC6,会社名検索用,36,FALSE))</f>
        <v>安全　二助8</v>
      </c>
      <c r="AD17" s="1179"/>
      <c r="AE17" s="1180"/>
      <c r="AF17" s="464"/>
      <c r="AG17" s="463"/>
      <c r="AH17" s="1117"/>
      <c r="AI17" s="1201" t="s">
        <v>57</v>
      </c>
      <c r="AJ17" s="1202"/>
      <c r="AK17" s="1178" t="str">
        <f>IF(AK6="","",VLOOKUP(AK6,会社名検索用,36,FALSE))</f>
        <v>安全　二助11</v>
      </c>
      <c r="AL17" s="1179"/>
      <c r="AM17" s="1180"/>
    </row>
    <row r="18" spans="1:39" ht="15.95" customHeight="1" x14ac:dyDescent="0.15">
      <c r="A18" s="41" t="s">
        <v>61</v>
      </c>
      <c r="B18" s="42"/>
      <c r="C18" s="1124" t="s">
        <v>62</v>
      </c>
      <c r="D18" s="1125"/>
      <c r="E18" s="51"/>
      <c r="F18" s="51"/>
      <c r="G18" s="34" t="s">
        <v>138</v>
      </c>
      <c r="H18" s="26"/>
      <c r="I18" s="32"/>
      <c r="J18" s="1117"/>
      <c r="K18" s="1183" t="str">
        <f>IF(M6="","",IF(VLOOKUP(M6,会社名検索用,28,FALSE)="","技術者区分未入力",(VLOOKUP(M6,会社名検索用,28,FALSE))))</f>
        <v>主任技術者</v>
      </c>
      <c r="L18" s="1184"/>
      <c r="M18" s="1178" t="str">
        <f>IF(M6="","",VLOOKUP(M6,会社名検索用,30,FALSE))</f>
        <v>主任　二子2</v>
      </c>
      <c r="N18" s="1179"/>
      <c r="O18" s="1180"/>
      <c r="P18" s="455"/>
      <c r="Q18" s="456"/>
      <c r="R18" s="1117"/>
      <c r="S18" s="1183" t="str">
        <f>IF(U6="","",IF(VLOOKUP(U6,会社名検索用,28,FALSE)="","技術者区分未入力",(VLOOKUP(U6,会社名検索用,28,FALSE))))</f>
        <v>主任技術者</v>
      </c>
      <c r="T18" s="1184"/>
      <c r="U18" s="1178" t="str">
        <f>IF(U6="","",VLOOKUP(U6,会社名検索用,30,FALSE))</f>
        <v>主任　二子5</v>
      </c>
      <c r="V18" s="1179"/>
      <c r="W18" s="1180"/>
      <c r="X18" s="452"/>
      <c r="Y18" s="453"/>
      <c r="Z18" s="1117"/>
      <c r="AA18" s="1183" t="str">
        <f>IF(AC6="","",IF(VLOOKUP(AC6,会社名検索用,28,FALSE)="","技術者区分未入力",(VLOOKUP(AC6,会社名検索用,28,FALSE))))</f>
        <v>主任技術者</v>
      </c>
      <c r="AB18" s="1184"/>
      <c r="AC18" s="1178" t="str">
        <f>IF(AC6="","",VLOOKUP(AC6,会社名検索用,30,FALSE))</f>
        <v>主任　二子8</v>
      </c>
      <c r="AD18" s="1179"/>
      <c r="AE18" s="1180"/>
      <c r="AF18" s="452"/>
      <c r="AG18" s="453"/>
      <c r="AH18" s="1117"/>
      <c r="AI18" s="1183" t="str">
        <f>IF(AK6="","",IF(VLOOKUP(AK6,会社名検索用,28,FALSE)="","技術者区分未入力",(VLOOKUP(AK6,会社名検索用,28,FALSE))))</f>
        <v>主任技術者</v>
      </c>
      <c r="AJ18" s="1184"/>
      <c r="AK18" s="1178" t="str">
        <f>IF(AK6="","",VLOOKUP(AK6,会社名検索用,30,FALSE))</f>
        <v>主任　二子11</v>
      </c>
      <c r="AL18" s="1179"/>
      <c r="AM18" s="1180"/>
    </row>
    <row r="19" spans="1:39" ht="15.95" customHeight="1" thickBot="1" x14ac:dyDescent="0.2">
      <c r="A19" s="36"/>
      <c r="B19" s="23"/>
      <c r="C19" s="1122" t="str">
        <f>$C$9</f>
        <v>代理　一郎</v>
      </c>
      <c r="D19" s="1123"/>
      <c r="E19" s="51"/>
      <c r="F19" s="51"/>
      <c r="G19" s="231" t="str">
        <f>$C$8</f>
        <v>主任　一子</v>
      </c>
      <c r="H19" s="15"/>
      <c r="I19" s="32"/>
      <c r="J19" s="1117"/>
      <c r="K19" s="1203"/>
      <c r="L19" s="1204" t="s">
        <v>1279</v>
      </c>
      <c r="M19" s="1198" t="str">
        <f>IF(M6="","",VLOOKUP(M6,会社名検索用,32,FALSE))</f>
        <v>無</v>
      </c>
      <c r="N19" s="1205"/>
      <c r="O19" s="1206"/>
      <c r="P19" s="455"/>
      <c r="Q19" s="456"/>
      <c r="R19" s="1117"/>
      <c r="S19" s="1203"/>
      <c r="T19" s="1204" t="s">
        <v>1279</v>
      </c>
      <c r="U19" s="1198" t="str">
        <f>IF(U6="","",VLOOKUP(U6,会社名検索用,32,FALSE))</f>
        <v>有</v>
      </c>
      <c r="V19" s="1205"/>
      <c r="W19" s="1206"/>
      <c r="X19" s="452"/>
      <c r="Y19" s="453"/>
      <c r="Z19" s="1117"/>
      <c r="AA19" s="1203"/>
      <c r="AB19" s="1204" t="s">
        <v>1279</v>
      </c>
      <c r="AC19" s="1198" t="str">
        <f>IF(AC6="","",VLOOKUP(AC6,会社名検索用,32,FALSE))</f>
        <v>有</v>
      </c>
      <c r="AD19" s="1205"/>
      <c r="AE19" s="1206"/>
      <c r="AF19" s="452"/>
      <c r="AG19" s="453"/>
      <c r="AH19" s="1117"/>
      <c r="AI19" s="1203"/>
      <c r="AJ19" s="1204" t="s">
        <v>1279</v>
      </c>
      <c r="AK19" s="1198" t="str">
        <f>IF(AK6="","",VLOOKUP(AK6,会社名検索用,32,FALSE))</f>
        <v>有</v>
      </c>
      <c r="AL19" s="1205"/>
      <c r="AM19" s="1206"/>
    </row>
    <row r="20" spans="1:39" ht="15.95" customHeight="1" x14ac:dyDescent="0.15">
      <c r="A20" s="26"/>
      <c r="B20" s="26"/>
      <c r="C20" s="15"/>
      <c r="D20" s="315"/>
      <c r="E20" s="27"/>
      <c r="F20" s="31"/>
      <c r="G20" s="38"/>
      <c r="H20" s="26"/>
      <c r="I20" s="435"/>
      <c r="J20" s="33" t="s">
        <v>58</v>
      </c>
      <c r="K20" s="1207" t="s">
        <v>1232</v>
      </c>
      <c r="L20" s="1208"/>
      <c r="M20" s="1209"/>
      <c r="N20" s="1210"/>
      <c r="O20" s="1211"/>
      <c r="P20" s="455"/>
      <c r="Q20" s="455"/>
      <c r="R20" s="33" t="s">
        <v>58</v>
      </c>
      <c r="S20" s="1207" t="s">
        <v>1232</v>
      </c>
      <c r="T20" s="1208"/>
      <c r="U20" s="1209"/>
      <c r="V20" s="1210"/>
      <c r="W20" s="1211"/>
      <c r="X20" s="452"/>
      <c r="Y20" s="452"/>
      <c r="Z20" s="33" t="s">
        <v>58</v>
      </c>
      <c r="AA20" s="1207" t="s">
        <v>1232</v>
      </c>
      <c r="AB20" s="1208"/>
      <c r="AC20" s="1209"/>
      <c r="AD20" s="1210"/>
      <c r="AE20" s="1211"/>
      <c r="AF20" s="452"/>
      <c r="AG20" s="453"/>
      <c r="AH20" s="33" t="s">
        <v>58</v>
      </c>
      <c r="AI20" s="1207" t="s">
        <v>1232</v>
      </c>
      <c r="AJ20" s="1208"/>
      <c r="AK20" s="1209"/>
      <c r="AL20" s="1210"/>
      <c r="AM20" s="1211"/>
    </row>
    <row r="21" spans="1:39" ht="15.95" customHeight="1" thickBot="1" x14ac:dyDescent="0.2">
      <c r="A21" s="26"/>
      <c r="B21" s="26"/>
      <c r="C21" s="15"/>
      <c r="D21" s="45"/>
      <c r="E21" s="321"/>
      <c r="F21" s="47"/>
      <c r="G21" s="28"/>
      <c r="H21" s="1157"/>
      <c r="I21" s="32"/>
      <c r="J21" s="35" t="s">
        <v>59</v>
      </c>
      <c r="K21" s="1212"/>
      <c r="L21" s="1213" t="s">
        <v>60</v>
      </c>
      <c r="M21" s="1209"/>
      <c r="N21" s="1210"/>
      <c r="O21" s="1211"/>
      <c r="P21" s="455"/>
      <c r="Q21" s="455"/>
      <c r="R21" s="35" t="s">
        <v>59</v>
      </c>
      <c r="S21" s="1212"/>
      <c r="T21" s="1213" t="s">
        <v>60</v>
      </c>
      <c r="U21" s="1209"/>
      <c r="V21" s="1210"/>
      <c r="W21" s="1211"/>
      <c r="X21" s="452"/>
      <c r="Y21" s="452"/>
      <c r="Z21" s="35" t="s">
        <v>59</v>
      </c>
      <c r="AA21" s="1212"/>
      <c r="AB21" s="1213" t="s">
        <v>60</v>
      </c>
      <c r="AC21" s="1209"/>
      <c r="AD21" s="1210"/>
      <c r="AE21" s="1211"/>
      <c r="AF21" s="452"/>
      <c r="AG21" s="453"/>
      <c r="AH21" s="35" t="s">
        <v>59</v>
      </c>
      <c r="AI21" s="1212"/>
      <c r="AJ21" s="1213" t="s">
        <v>60</v>
      </c>
      <c r="AK21" s="1209"/>
      <c r="AL21" s="1210"/>
      <c r="AM21" s="1211"/>
    </row>
    <row r="22" spans="1:39" ht="15.95" customHeight="1" thickBot="1" x14ac:dyDescent="0.2">
      <c r="A22" s="26"/>
      <c r="B22" s="26"/>
      <c r="C22" s="15"/>
      <c r="D22" s="45"/>
      <c r="E22" s="27"/>
      <c r="F22" s="52"/>
      <c r="G22" s="27"/>
      <c r="I22" s="32"/>
      <c r="J22" s="37" t="s">
        <v>7</v>
      </c>
      <c r="K22" s="1167">
        <f>IF(M6="","",VLOOKUP(M6,会社名検索用,8,FALSE))</f>
        <v>43948</v>
      </c>
      <c r="L22" s="1165"/>
      <c r="M22" s="1154" t="str">
        <f>IF(M6="","","～")</f>
        <v>～</v>
      </c>
      <c r="N22" s="1165">
        <f>IF(M6="","",VLOOKUP(M6,会社名検索用,9,FALSE))</f>
        <v>44183</v>
      </c>
      <c r="O22" s="1166"/>
      <c r="P22" s="455"/>
      <c r="Q22" s="455"/>
      <c r="R22" s="37" t="s">
        <v>7</v>
      </c>
      <c r="S22" s="1167">
        <f>IF(U6="","",VLOOKUP(U6,会社名検索用,8,FALSE))</f>
        <v>43958</v>
      </c>
      <c r="T22" s="1165"/>
      <c r="U22" s="1154" t="str">
        <f>IF(U6="","","～")</f>
        <v>～</v>
      </c>
      <c r="V22" s="1165">
        <f>IF(U6="","",VLOOKUP(U6,会社名検索用,9,FALSE))</f>
        <v>44279</v>
      </c>
      <c r="W22" s="1166"/>
      <c r="X22" s="452"/>
      <c r="Y22" s="452"/>
      <c r="Z22" s="37" t="s">
        <v>7</v>
      </c>
      <c r="AA22" s="1167">
        <f>IF(AC6="","",VLOOKUP(AC6,会社名検索用,8,FALSE))</f>
        <v>43962</v>
      </c>
      <c r="AB22" s="1165"/>
      <c r="AC22" s="1154" t="str">
        <f>IF(AC6="","","～")</f>
        <v>～</v>
      </c>
      <c r="AD22" s="1165">
        <f>IF(AC6="","",VLOOKUP(AC6,会社名検索用,9,FALSE))</f>
        <v>43981</v>
      </c>
      <c r="AE22" s="1166"/>
      <c r="AF22" s="452"/>
      <c r="AG22" s="453"/>
      <c r="AH22" s="37" t="s">
        <v>7</v>
      </c>
      <c r="AI22" s="1167">
        <f>IF(AK6="","",VLOOKUP(AK6,会社名検索用,8,FALSE))</f>
        <v>43969</v>
      </c>
      <c r="AJ22" s="1165"/>
      <c r="AK22" s="1154" t="str">
        <f>IF(AK6="","","～")</f>
        <v>～</v>
      </c>
      <c r="AL22" s="1165">
        <f>IF(AK6="","",VLOOKUP(AK6,会社名検索用,9,FALSE))</f>
        <v>44043</v>
      </c>
      <c r="AM22" s="1166"/>
    </row>
    <row r="23" spans="1:39" ht="15.95" customHeight="1" thickBot="1" x14ac:dyDescent="0.2">
      <c r="A23" s="41" t="s">
        <v>63</v>
      </c>
      <c r="B23" s="42"/>
      <c r="C23" s="1118"/>
      <c r="D23" s="1119"/>
      <c r="E23" s="44"/>
      <c r="F23" s="27"/>
      <c r="G23" s="27"/>
      <c r="I23" s="32"/>
      <c r="J23" s="40"/>
      <c r="K23" s="28"/>
      <c r="L23" s="465"/>
      <c r="M23" s="465"/>
      <c r="N23" s="465"/>
      <c r="O23" s="465"/>
      <c r="P23" s="466"/>
      <c r="Q23" s="466"/>
      <c r="R23" s="466"/>
      <c r="S23" s="465"/>
      <c r="T23" s="465"/>
      <c r="U23" s="465"/>
      <c r="V23" s="465"/>
      <c r="W23" s="465"/>
      <c r="X23" s="467"/>
      <c r="Y23" s="452"/>
      <c r="Z23" s="455"/>
      <c r="AA23" s="453"/>
      <c r="AB23" s="453"/>
      <c r="AC23" s="453"/>
      <c r="AD23" s="453"/>
      <c r="AE23" s="453"/>
      <c r="AF23" s="452"/>
      <c r="AG23" s="453"/>
      <c r="AH23" s="455"/>
      <c r="AI23" s="453"/>
      <c r="AJ23" s="453"/>
      <c r="AK23" s="453"/>
      <c r="AL23" s="453"/>
      <c r="AM23" s="453"/>
    </row>
    <row r="24" spans="1:39" ht="15.95" customHeight="1" thickBot="1" x14ac:dyDescent="0.2">
      <c r="A24" s="36"/>
      <c r="B24" s="23"/>
      <c r="C24" s="1120"/>
      <c r="D24" s="1121"/>
      <c r="G24" s="46"/>
      <c r="I24" s="29"/>
      <c r="J24" s="309" t="str">
        <f>IF(M25="","",VLOOKUP(M25,会社名検索用,42,FALSE))</f>
        <v>二次下請</v>
      </c>
      <c r="K24" s="43"/>
      <c r="L24" s="452"/>
      <c r="M24" s="454"/>
      <c r="N24" s="454"/>
      <c r="O24" s="455"/>
      <c r="P24" s="455"/>
      <c r="Q24" s="456"/>
      <c r="R24" s="309" t="str">
        <f>IF(U25="","",VLOOKUP(U25,会社名検索用,42,FALSE))</f>
        <v>一次下請</v>
      </c>
      <c r="S24" s="43"/>
      <c r="T24" s="452"/>
      <c r="U24" s="454"/>
      <c r="V24" s="454"/>
      <c r="W24" s="455"/>
      <c r="X24" s="452"/>
      <c r="Y24" s="451"/>
      <c r="Z24" s="309" t="str">
        <f>IF(AC25="","",VLOOKUP(AC25,会社名検索用,42,FALSE))</f>
        <v>二次下請</v>
      </c>
      <c r="AA24" s="43"/>
      <c r="AB24" s="452"/>
      <c r="AC24" s="454"/>
      <c r="AD24" s="454"/>
      <c r="AE24" s="455"/>
      <c r="AF24" s="452"/>
      <c r="AG24" s="453"/>
      <c r="AH24" s="309" t="str">
        <f>IF(AK25="","",VLOOKUP(AK25,会社名検索用,42,FALSE))</f>
        <v>二次下請</v>
      </c>
      <c r="AI24" s="43"/>
      <c r="AJ24" s="452"/>
      <c r="AK24" s="454"/>
      <c r="AL24" s="454"/>
      <c r="AM24" s="455"/>
    </row>
    <row r="25" spans="1:39" ht="15.95" customHeight="1" x14ac:dyDescent="0.15">
      <c r="A25" s="26"/>
      <c r="B25" s="26"/>
      <c r="C25" s="314"/>
      <c r="D25" s="314"/>
      <c r="G25" s="46"/>
      <c r="I25" s="32"/>
      <c r="J25" s="1116" t="str">
        <f>IF(M25="","",VLOOKUP(M25,会社名検索用,6,FALSE))</f>
        <v>踏掛版工</v>
      </c>
      <c r="K25" s="440" t="s">
        <v>153</v>
      </c>
      <c r="L25" s="441"/>
      <c r="M25" s="1141" t="s">
        <v>799</v>
      </c>
      <c r="N25" s="1153"/>
      <c r="O25" s="1142"/>
      <c r="P25" s="455"/>
      <c r="Q25" s="456"/>
      <c r="R25" s="1116" t="str">
        <f>IF(U25="","",VLOOKUP(U25,会社名検索用,6,FALSE))</f>
        <v>植生工</v>
      </c>
      <c r="S25" s="440" t="s">
        <v>153</v>
      </c>
      <c r="T25" s="441"/>
      <c r="U25" s="1141" t="s">
        <v>1024</v>
      </c>
      <c r="V25" s="1153"/>
      <c r="W25" s="1142"/>
      <c r="X25" s="452"/>
      <c r="Y25" s="451"/>
      <c r="Z25" s="1116" t="str">
        <f>IF(AC25="","",VLOOKUP(AC25,会社名検索用,6,FALSE))</f>
        <v>旧橋撤去工</v>
      </c>
      <c r="AA25" s="440" t="s">
        <v>153</v>
      </c>
      <c r="AB25" s="441"/>
      <c r="AC25" s="1141" t="s">
        <v>792</v>
      </c>
      <c r="AD25" s="1153"/>
      <c r="AE25" s="1142"/>
      <c r="AF25" s="452"/>
      <c r="AG25" s="453"/>
      <c r="AH25" s="1116" t="str">
        <f>IF(AK25="","",VLOOKUP(AK25,会社名検索用,6,FALSE))</f>
        <v>伐採工</v>
      </c>
      <c r="AI25" s="440" t="s">
        <v>153</v>
      </c>
      <c r="AJ25" s="441"/>
      <c r="AK25" s="1141" t="s">
        <v>790</v>
      </c>
      <c r="AL25" s="1153"/>
      <c r="AM25" s="1142"/>
    </row>
    <row r="26" spans="1:39" ht="15.95" customHeight="1" x14ac:dyDescent="0.15">
      <c r="G26" s="26"/>
      <c r="H26" s="26"/>
      <c r="I26" s="435"/>
      <c r="J26" s="1117"/>
      <c r="K26" s="1181" t="s">
        <v>1230</v>
      </c>
      <c r="L26" s="1182"/>
      <c r="M26" s="1178" t="str">
        <f>IF(M25="","",INDEX(テーブル1[],MATCH(M25,テーブル1[会社名],),2))</f>
        <v>00003</v>
      </c>
      <c r="N26" s="1179"/>
      <c r="O26" s="1180"/>
      <c r="P26" s="455"/>
      <c r="Q26" s="456"/>
      <c r="R26" s="1117"/>
      <c r="S26" s="1181" t="s">
        <v>1230</v>
      </c>
      <c r="T26" s="1182"/>
      <c r="U26" s="1178" t="str">
        <f>IF(U25="","",INDEX(テーブル1[],MATCH(U25,テーブル1[会社名],),2))</f>
        <v>00006</v>
      </c>
      <c r="V26" s="1179"/>
      <c r="W26" s="1180"/>
      <c r="X26" s="452"/>
      <c r="Y26" s="451"/>
      <c r="Z26" s="1117"/>
      <c r="AA26" s="1181" t="s">
        <v>1230</v>
      </c>
      <c r="AB26" s="1182"/>
      <c r="AC26" s="1178" t="str">
        <f>IF(AC25="","",INDEX(テーブル1[],MATCH(AC25,テーブル1[会社名],),2))</f>
        <v>00009</v>
      </c>
      <c r="AD26" s="1179"/>
      <c r="AE26" s="1180"/>
      <c r="AF26" s="452"/>
      <c r="AG26" s="453"/>
      <c r="AH26" s="1117"/>
      <c r="AI26" s="1181" t="s">
        <v>1230</v>
      </c>
      <c r="AJ26" s="1182"/>
      <c r="AK26" s="1178" t="str">
        <f>IF(AK25="","",INDEX(テーブル1[],MATCH(AK25,テーブル1[会社名],),2))</f>
        <v>00012</v>
      </c>
      <c r="AL26" s="1179"/>
      <c r="AM26" s="1180"/>
    </row>
    <row r="27" spans="1:39" ht="15.95" customHeight="1" x14ac:dyDescent="0.15">
      <c r="G27" s="15"/>
      <c r="H27" s="26"/>
      <c r="I27" s="32"/>
      <c r="J27" s="1117"/>
      <c r="K27" s="1183" t="s">
        <v>1198</v>
      </c>
      <c r="L27" s="1184"/>
      <c r="M27" s="1185" t="str">
        <f>IF(M25="","",VLOOKUP(M25,会社名検索用,7,FALSE))</f>
        <v>踏掛版工、構造物撤去工、情報ボックス工、旧橋撤去工、仮設工</v>
      </c>
      <c r="N27" s="1186"/>
      <c r="O27" s="1187"/>
      <c r="P27" s="455"/>
      <c r="Q27" s="456"/>
      <c r="R27" s="1117"/>
      <c r="S27" s="1183" t="s">
        <v>1198</v>
      </c>
      <c r="T27" s="1184"/>
      <c r="U27" s="1185" t="str">
        <f>IF(U25="","",VLOOKUP(U25,会社名検索用,7,FALSE))</f>
        <v>植生工、伐採工</v>
      </c>
      <c r="V27" s="1186"/>
      <c r="W27" s="1187"/>
      <c r="X27" s="452"/>
      <c r="Y27" s="451"/>
      <c r="Z27" s="1117"/>
      <c r="AA27" s="1183" t="s">
        <v>1198</v>
      </c>
      <c r="AB27" s="1184"/>
      <c r="AC27" s="1185" t="str">
        <f>IF(AC25="","",VLOOKUP(AC25,会社名検索用,7,FALSE))</f>
        <v>旧橋撤去工、仮設工の内　クレーン・運搬</v>
      </c>
      <c r="AD27" s="1186"/>
      <c r="AE27" s="1187"/>
      <c r="AF27" s="452"/>
      <c r="AG27" s="453"/>
      <c r="AH27" s="1117"/>
      <c r="AI27" s="1183" t="s">
        <v>1198</v>
      </c>
      <c r="AJ27" s="1184"/>
      <c r="AK27" s="1185" t="str">
        <f>IF(AK25="","",VLOOKUP(AK25,会社名検索用,7,FALSE))</f>
        <v>伐採工</v>
      </c>
      <c r="AL27" s="1186"/>
      <c r="AM27" s="1187"/>
    </row>
    <row r="28" spans="1:39" ht="15.95" customHeight="1" x14ac:dyDescent="0.15">
      <c r="G28" s="15"/>
      <c r="H28" s="26"/>
      <c r="I28" s="32"/>
      <c r="J28" s="1117"/>
      <c r="K28" s="1188"/>
      <c r="L28" s="1189"/>
      <c r="M28" s="1190"/>
      <c r="N28" s="1191"/>
      <c r="O28" s="1192"/>
      <c r="P28" s="455"/>
      <c r="Q28" s="456"/>
      <c r="R28" s="1117"/>
      <c r="S28" s="1188"/>
      <c r="T28" s="1189"/>
      <c r="U28" s="1190"/>
      <c r="V28" s="1191"/>
      <c r="W28" s="1192"/>
      <c r="X28" s="452"/>
      <c r="Y28" s="451"/>
      <c r="Z28" s="1117"/>
      <c r="AA28" s="1188"/>
      <c r="AB28" s="1189"/>
      <c r="AC28" s="1190"/>
      <c r="AD28" s="1191"/>
      <c r="AE28" s="1192"/>
      <c r="AF28" s="452"/>
      <c r="AG28" s="453"/>
      <c r="AH28" s="1117"/>
      <c r="AI28" s="1188"/>
      <c r="AJ28" s="1189"/>
      <c r="AK28" s="1190"/>
      <c r="AL28" s="1191"/>
      <c r="AM28" s="1192"/>
    </row>
    <row r="29" spans="1:39" ht="15.95" customHeight="1" x14ac:dyDescent="0.15">
      <c r="G29" s="15"/>
      <c r="H29" s="19"/>
      <c r="I29" s="48"/>
      <c r="J29" s="1117"/>
      <c r="K29" s="1188"/>
      <c r="L29" s="1189"/>
      <c r="M29" s="1190"/>
      <c r="N29" s="1191"/>
      <c r="O29" s="1192"/>
      <c r="P29" s="455"/>
      <c r="Q29" s="456"/>
      <c r="R29" s="1117"/>
      <c r="S29" s="1188"/>
      <c r="T29" s="1189"/>
      <c r="U29" s="1190"/>
      <c r="V29" s="1191"/>
      <c r="W29" s="1192"/>
      <c r="X29" s="452"/>
      <c r="Y29" s="451"/>
      <c r="Z29" s="1117"/>
      <c r="AA29" s="1188"/>
      <c r="AB29" s="1189"/>
      <c r="AC29" s="1190"/>
      <c r="AD29" s="1191"/>
      <c r="AE29" s="1192"/>
      <c r="AF29" s="452"/>
      <c r="AG29" s="453"/>
      <c r="AH29" s="1117"/>
      <c r="AI29" s="1188"/>
      <c r="AJ29" s="1189"/>
      <c r="AK29" s="1190"/>
      <c r="AL29" s="1191"/>
      <c r="AM29" s="1192"/>
    </row>
    <row r="30" spans="1:39" ht="15.95" customHeight="1" thickBot="1" x14ac:dyDescent="0.2">
      <c r="G30" s="15"/>
      <c r="I30" s="32"/>
      <c r="J30" s="1117"/>
      <c r="K30" s="1193"/>
      <c r="L30" s="1194"/>
      <c r="M30" s="1195"/>
      <c r="N30" s="1196"/>
      <c r="O30" s="1197"/>
      <c r="P30" s="468"/>
      <c r="Q30" s="469"/>
      <c r="R30" s="1117"/>
      <c r="S30" s="1193"/>
      <c r="T30" s="1194"/>
      <c r="U30" s="1195"/>
      <c r="V30" s="1196"/>
      <c r="W30" s="1197"/>
      <c r="X30" s="452"/>
      <c r="Y30" s="451"/>
      <c r="Z30" s="1117"/>
      <c r="AA30" s="1193"/>
      <c r="AB30" s="1194"/>
      <c r="AC30" s="1195"/>
      <c r="AD30" s="1196"/>
      <c r="AE30" s="1197"/>
      <c r="AF30" s="452"/>
      <c r="AG30" s="453"/>
      <c r="AH30" s="1117"/>
      <c r="AI30" s="1193"/>
      <c r="AJ30" s="1194"/>
      <c r="AK30" s="1195"/>
      <c r="AL30" s="1196"/>
      <c r="AM30" s="1197"/>
    </row>
    <row r="31" spans="1:39" ht="15.95" customHeight="1" x14ac:dyDescent="0.15">
      <c r="H31" s="26"/>
      <c r="I31" s="436"/>
      <c r="J31" s="1117"/>
      <c r="K31" s="1198" t="s">
        <v>1231</v>
      </c>
      <c r="L31" s="1199"/>
      <c r="M31" s="1178" t="str">
        <f>IF(M25="","",VLOOKUP(M25,会社名検索用,2,FALSE))</f>
        <v>下請　次郎3</v>
      </c>
      <c r="N31" s="1179"/>
      <c r="O31" s="1180"/>
      <c r="P31" s="470"/>
      <c r="Q31" s="456"/>
      <c r="R31" s="1117"/>
      <c r="S31" s="1198" t="s">
        <v>1231</v>
      </c>
      <c r="T31" s="1199"/>
      <c r="U31" s="1178" t="str">
        <f>IF(U25="","",VLOOKUP(U25,会社名検索用,2,FALSE))</f>
        <v>下請　次郎6</v>
      </c>
      <c r="V31" s="1179"/>
      <c r="W31" s="1180"/>
      <c r="X31" s="452"/>
      <c r="Y31" s="471"/>
      <c r="Z31" s="1117"/>
      <c r="AA31" s="1198" t="s">
        <v>1231</v>
      </c>
      <c r="AB31" s="1199"/>
      <c r="AC31" s="1178" t="str">
        <f>IF(AC25="","",VLOOKUP(AC25,会社名検索用,2,FALSE))</f>
        <v>下請　次郎9</v>
      </c>
      <c r="AD31" s="1179"/>
      <c r="AE31" s="1180"/>
      <c r="AF31" s="452"/>
      <c r="AG31" s="453"/>
      <c r="AH31" s="1117"/>
      <c r="AI31" s="1198" t="s">
        <v>1231</v>
      </c>
      <c r="AJ31" s="1199"/>
      <c r="AK31" s="1178" t="str">
        <f>IF(AK25="","",VLOOKUP(AK25,会社名検索用,2,FALSE))</f>
        <v>下請　次郎12</v>
      </c>
      <c r="AL31" s="1179"/>
      <c r="AM31" s="1180"/>
    </row>
    <row r="32" spans="1:39" ht="15.95" customHeight="1" x14ac:dyDescent="0.15">
      <c r="G32" s="15"/>
      <c r="I32" s="32"/>
      <c r="J32" s="1117"/>
      <c r="K32" s="1198" t="s">
        <v>1233</v>
      </c>
      <c r="L32" s="1199"/>
      <c r="M32" s="1178" t="str">
        <f>IF(M25="","",VLOOKUP(M25,会社名検索用,15,FALSE) &amp; VLOOKUP(M25,会社名検索用,16,FALSE))</f>
        <v>般-29釧00556</v>
      </c>
      <c r="N32" s="1179"/>
      <c r="O32" s="1180"/>
      <c r="P32" s="472"/>
      <c r="Q32" s="456"/>
      <c r="R32" s="1117"/>
      <c r="S32" s="1198" t="s">
        <v>1233</v>
      </c>
      <c r="T32" s="1199"/>
      <c r="U32" s="1178" t="str">
        <f>IF(U25="","",VLOOKUP(U25,会社名検索用,15,FALSE) &amp; VLOOKUP(U25,会社名検索用,16,FALSE))</f>
        <v>般-29空02871</v>
      </c>
      <c r="V32" s="1179"/>
      <c r="W32" s="1180"/>
      <c r="X32" s="452"/>
      <c r="Y32" s="473"/>
      <c r="Z32" s="1117"/>
      <c r="AA32" s="1198" t="s">
        <v>1233</v>
      </c>
      <c r="AB32" s="1199"/>
      <c r="AC32" s="1178" t="str">
        <f>IF(AC25="","",VLOOKUP(AC25,会社名検索用,15,FALSE) &amp; VLOOKUP(AC25,会社名検索用,16,FALSE))</f>
        <v>般-28石05189</v>
      </c>
      <c r="AD32" s="1179"/>
      <c r="AE32" s="1180"/>
      <c r="AF32" s="452"/>
      <c r="AG32" s="453"/>
      <c r="AH32" s="1117"/>
      <c r="AI32" s="1198" t="s">
        <v>1233</v>
      </c>
      <c r="AJ32" s="1199"/>
      <c r="AK32" s="1178" t="str">
        <f>IF(AK25="","",VLOOKUP(AK25,会社名検索用,15,FALSE) &amp; VLOOKUP(AK25,会社名検索用,16,FALSE))</f>
        <v>胆振-26048</v>
      </c>
      <c r="AL32" s="1179"/>
      <c r="AM32" s="1180"/>
    </row>
    <row r="33" spans="1:39" ht="15.95" customHeight="1" x14ac:dyDescent="0.15">
      <c r="G33" s="15"/>
      <c r="I33" s="32"/>
      <c r="J33" s="1117"/>
      <c r="K33" s="1200" t="s">
        <v>1280</v>
      </c>
      <c r="L33" s="1199"/>
      <c r="M33" s="1178" t="str">
        <f>IF(M25="","",VLOOKUP(M25,会社名検索用,14,FALSE))</f>
        <v>一般</v>
      </c>
      <c r="N33" s="1179"/>
      <c r="O33" s="1180"/>
      <c r="P33" s="472"/>
      <c r="Q33" s="456"/>
      <c r="R33" s="1117"/>
      <c r="S33" s="1200" t="s">
        <v>1280</v>
      </c>
      <c r="T33" s="1199"/>
      <c r="U33" s="1178" t="str">
        <f>IF(U25="","",VLOOKUP(U25,会社名検索用,14,FALSE))</f>
        <v>一般</v>
      </c>
      <c r="V33" s="1179"/>
      <c r="W33" s="1180"/>
      <c r="X33" s="452"/>
      <c r="Y33" s="473"/>
      <c r="Z33" s="1117"/>
      <c r="AA33" s="1200" t="s">
        <v>1280</v>
      </c>
      <c r="AB33" s="1199"/>
      <c r="AC33" s="1178" t="str">
        <f>IF(AC25="","",VLOOKUP(AC25,会社名検索用,14,FALSE))</f>
        <v>一般</v>
      </c>
      <c r="AD33" s="1179"/>
      <c r="AE33" s="1180"/>
      <c r="AF33" s="452"/>
      <c r="AG33" s="453"/>
      <c r="AH33" s="1117"/>
      <c r="AI33" s="1200" t="s">
        <v>1280</v>
      </c>
      <c r="AJ33" s="1199"/>
      <c r="AK33" s="1178">
        <f>IF(AK25="","",VLOOKUP(AK25,会社名検索用,14,FALSE))</f>
        <v>0</v>
      </c>
      <c r="AL33" s="1179"/>
      <c r="AM33" s="1180"/>
    </row>
    <row r="34" spans="1:39" ht="15.95" customHeight="1" x14ac:dyDescent="0.15">
      <c r="G34" s="15"/>
      <c r="I34" s="32"/>
      <c r="J34" s="1117"/>
      <c r="K34" s="1198" t="s">
        <v>1234</v>
      </c>
      <c r="L34" s="1199"/>
      <c r="M34" s="1178" t="str">
        <f>IF(M25="","",VLOOKUP(M25,会社名検索用,22,FALSE) &amp; VLOOKUP(M25,会社名検索用,23,FALSE))</f>
        <v>特-999テ300003</v>
      </c>
      <c r="N34" s="1179"/>
      <c r="O34" s="1180"/>
      <c r="P34" s="472"/>
      <c r="Q34" s="456"/>
      <c r="R34" s="1117"/>
      <c r="S34" s="1198" t="s">
        <v>1234</v>
      </c>
      <c r="T34" s="1199"/>
      <c r="U34" s="1178" t="str">
        <f>IF(U25="","",VLOOKUP(U25,会社名検索用,22,FALSE) &amp; VLOOKUP(U25,会社名検索用,23,FALSE))</f>
        <v/>
      </c>
      <c r="V34" s="1179"/>
      <c r="W34" s="1180"/>
      <c r="X34" s="452"/>
      <c r="Y34" s="473"/>
      <c r="Z34" s="1117"/>
      <c r="AA34" s="1198" t="s">
        <v>1234</v>
      </c>
      <c r="AB34" s="1199"/>
      <c r="AC34" s="1178" t="str">
        <f>IF(AC25="","",VLOOKUP(AC25,会社名検索用,22,FALSE) &amp; VLOOKUP(AC25,会社名検索用,23,FALSE))</f>
        <v/>
      </c>
      <c r="AD34" s="1179"/>
      <c r="AE34" s="1180"/>
      <c r="AF34" s="452"/>
      <c r="AG34" s="453"/>
      <c r="AH34" s="1117"/>
      <c r="AI34" s="1198" t="s">
        <v>1234</v>
      </c>
      <c r="AJ34" s="1199"/>
      <c r="AK34" s="1178" t="str">
        <f>IF(AK25="","",VLOOKUP(AK25,会社名検索用,22,FALSE) &amp; VLOOKUP(AK25,会社名検索用,23,FALSE))</f>
        <v/>
      </c>
      <c r="AL34" s="1179"/>
      <c r="AM34" s="1180"/>
    </row>
    <row r="35" spans="1:39" ht="15.95" customHeight="1" x14ac:dyDescent="0.15">
      <c r="G35" s="15"/>
      <c r="I35" s="32"/>
      <c r="J35" s="1117"/>
      <c r="K35" s="1200" t="s">
        <v>1280</v>
      </c>
      <c r="L35" s="1199"/>
      <c r="M35" s="1178" t="str">
        <f>IF(M25="","",IF(VLOOKUP(M25,会社名検索用,21,FALSE)="","",VLOOKUP(M25,会社名検索用,21,FALSE)))</f>
        <v>特定</v>
      </c>
      <c r="N35" s="1179"/>
      <c r="O35" s="1180"/>
      <c r="P35" s="472"/>
      <c r="Q35" s="462"/>
      <c r="R35" s="1117"/>
      <c r="S35" s="1200" t="s">
        <v>1280</v>
      </c>
      <c r="T35" s="1199"/>
      <c r="U35" s="1178" t="str">
        <f>IF(U25="","",IF(VLOOKUP(U25,会社名検索用,21,FALSE)="","",VLOOKUP(U25,会社名検索用,21,FALSE)))</f>
        <v/>
      </c>
      <c r="V35" s="1179"/>
      <c r="W35" s="1180"/>
      <c r="X35" s="474"/>
      <c r="Y35" s="473"/>
      <c r="Z35" s="1117"/>
      <c r="AA35" s="1200" t="s">
        <v>1280</v>
      </c>
      <c r="AB35" s="1199"/>
      <c r="AC35" s="1178" t="str">
        <f>IF(AC25="","",IF(VLOOKUP(AC25,会社名検索用,21,FALSE)="","",VLOOKUP(AC25,会社名検索用,21,FALSE)))</f>
        <v/>
      </c>
      <c r="AD35" s="1179"/>
      <c r="AE35" s="1180"/>
      <c r="AF35" s="452"/>
      <c r="AG35" s="453"/>
      <c r="AH35" s="1117"/>
      <c r="AI35" s="1200" t="s">
        <v>1280</v>
      </c>
      <c r="AJ35" s="1199"/>
      <c r="AK35" s="1178" t="str">
        <f>IF(AK25="","",IF(VLOOKUP(AK25,会社名検索用,21,FALSE)="","",VLOOKUP(AK25,会社名検索用,21,FALSE)))</f>
        <v/>
      </c>
      <c r="AL35" s="1179"/>
      <c r="AM35" s="1180"/>
    </row>
    <row r="36" spans="1:39" ht="15.95" customHeight="1" x14ac:dyDescent="0.15">
      <c r="G36" s="15"/>
      <c r="I36" s="32"/>
      <c r="J36" s="1117"/>
      <c r="K36" s="1201" t="s">
        <v>57</v>
      </c>
      <c r="L36" s="1202"/>
      <c r="M36" s="1178" t="str">
        <f>IF(M25="","",VLOOKUP(M25,会社名検索用,36,FALSE))</f>
        <v>安全　二助3</v>
      </c>
      <c r="N36" s="1179"/>
      <c r="O36" s="1180"/>
      <c r="P36" s="455"/>
      <c r="Q36" s="475"/>
      <c r="R36" s="1117"/>
      <c r="S36" s="1201" t="s">
        <v>57</v>
      </c>
      <c r="T36" s="1202"/>
      <c r="U36" s="1178" t="str">
        <f>IF(U25="","",VLOOKUP(U25,会社名検索用,36,FALSE))</f>
        <v>安全　二助6</v>
      </c>
      <c r="V36" s="1179"/>
      <c r="W36" s="1180"/>
      <c r="X36" s="474"/>
      <c r="Y36" s="453"/>
      <c r="Z36" s="1117"/>
      <c r="AA36" s="1201" t="s">
        <v>57</v>
      </c>
      <c r="AB36" s="1202"/>
      <c r="AC36" s="1178" t="str">
        <f>IF(AC25="","",VLOOKUP(AC25,会社名検索用,36,FALSE))</f>
        <v>安全　二助9</v>
      </c>
      <c r="AD36" s="1179"/>
      <c r="AE36" s="1180"/>
      <c r="AF36" s="452"/>
      <c r="AG36" s="453"/>
      <c r="AH36" s="1117"/>
      <c r="AI36" s="1201" t="s">
        <v>57</v>
      </c>
      <c r="AJ36" s="1202"/>
      <c r="AK36" s="1178" t="str">
        <f>IF(AK25="","",VLOOKUP(AK25,会社名検索用,36,FALSE))</f>
        <v>安全　二助12</v>
      </c>
      <c r="AL36" s="1179"/>
      <c r="AM36" s="1180"/>
    </row>
    <row r="37" spans="1:39" ht="15.95" customHeight="1" x14ac:dyDescent="0.15">
      <c r="G37" s="15"/>
      <c r="I37" s="32"/>
      <c r="J37" s="1117"/>
      <c r="K37" s="1183" t="str">
        <f>IF(M25="","",IF(VLOOKUP(M25,会社名検索用,28,FALSE)="","技術者区分未入力",(VLOOKUP(M25,会社名検索用,28,FALSE))))</f>
        <v>主任技術者</v>
      </c>
      <c r="L37" s="1184"/>
      <c r="M37" s="1178" t="str">
        <f>IF(M25="","",VLOOKUP(M25,会社名検索用,30,FALSE))</f>
        <v>主任　二子3</v>
      </c>
      <c r="N37" s="1179"/>
      <c r="O37" s="1180"/>
      <c r="P37" s="455"/>
      <c r="Q37" s="475"/>
      <c r="R37" s="1117"/>
      <c r="S37" s="1183" t="str">
        <f>IF(U25="","",IF(VLOOKUP(U25,会社名検索用,28,FALSE)="","技術者区分未入力",(VLOOKUP(U25,会社名検索用,28,FALSE))))</f>
        <v>技術者区分未入力</v>
      </c>
      <c r="T37" s="1184"/>
      <c r="U37" s="1178" t="str">
        <f>IF(U25="","",VLOOKUP(U25,会社名検索用,30,FALSE))</f>
        <v>主任　二子6</v>
      </c>
      <c r="V37" s="1179"/>
      <c r="W37" s="1180"/>
      <c r="X37" s="474"/>
      <c r="Y37" s="453"/>
      <c r="Z37" s="1117"/>
      <c r="AA37" s="1183" t="str">
        <f>IF(AC25="","",IF(VLOOKUP(AC25,会社名検索用,28,FALSE)="","技術者区分未入力",(VLOOKUP(AC25,会社名検索用,28,FALSE))))</f>
        <v>主任技術者</v>
      </c>
      <c r="AB37" s="1184"/>
      <c r="AC37" s="1178" t="str">
        <f>IF(AC25="","",VLOOKUP(AC25,会社名検索用,30,FALSE))</f>
        <v>主任　二子9</v>
      </c>
      <c r="AD37" s="1179"/>
      <c r="AE37" s="1180"/>
      <c r="AF37" s="452"/>
      <c r="AG37" s="453"/>
      <c r="AH37" s="1117"/>
      <c r="AI37" s="1183" t="str">
        <f>IF(AK25="","",IF(VLOOKUP(AK25,会社名検索用,28,FALSE)="","技術者区分未入力",(VLOOKUP(AK25,会社名検索用,28,FALSE))))</f>
        <v>主任技術者</v>
      </c>
      <c r="AJ37" s="1184"/>
      <c r="AK37" s="1178" t="str">
        <f>IF(AK25="","",VLOOKUP(AK25,会社名検索用,30,FALSE))</f>
        <v>主任　二子12</v>
      </c>
      <c r="AL37" s="1179"/>
      <c r="AM37" s="1180"/>
    </row>
    <row r="38" spans="1:39" ht="15.95" customHeight="1" x14ac:dyDescent="0.15">
      <c r="E38" s="50"/>
      <c r="F38" s="50"/>
      <c r="G38" s="15"/>
      <c r="I38" s="32"/>
      <c r="J38" s="1117"/>
      <c r="K38" s="1203"/>
      <c r="L38" s="1204" t="s">
        <v>1279</v>
      </c>
      <c r="M38" s="1198" t="str">
        <f>IF(M25="","",VLOOKUP(M25,会社名検索用,32,FALSE))</f>
        <v>有</v>
      </c>
      <c r="N38" s="1205"/>
      <c r="O38" s="1206"/>
      <c r="P38" s="472"/>
      <c r="Q38" s="456"/>
      <c r="R38" s="1117"/>
      <c r="S38" s="1203"/>
      <c r="T38" s="1204" t="s">
        <v>1279</v>
      </c>
      <c r="U38" s="1198" t="str">
        <f>IF(U25="","",VLOOKUP(U25,会社名検索用,32,FALSE))</f>
        <v>有</v>
      </c>
      <c r="V38" s="1205"/>
      <c r="W38" s="1206"/>
      <c r="X38" s="474"/>
      <c r="Y38" s="452"/>
      <c r="Z38" s="1117"/>
      <c r="AA38" s="1203"/>
      <c r="AB38" s="1204" t="s">
        <v>1279</v>
      </c>
      <c r="AC38" s="1198" t="str">
        <f>IF(AC25="","",VLOOKUP(AC25,会社名検索用,32,FALSE))</f>
        <v>有</v>
      </c>
      <c r="AD38" s="1205"/>
      <c r="AE38" s="1206"/>
      <c r="AF38" s="452"/>
      <c r="AG38" s="453"/>
      <c r="AH38" s="1117"/>
      <c r="AI38" s="1203"/>
      <c r="AJ38" s="1204" t="s">
        <v>1279</v>
      </c>
      <c r="AK38" s="1198" t="str">
        <f>IF(AK25="","",VLOOKUP(AK25,会社名検索用,32,FALSE))</f>
        <v>有</v>
      </c>
      <c r="AL38" s="1205"/>
      <c r="AM38" s="1206"/>
    </row>
    <row r="39" spans="1:39" ht="15.95" customHeight="1" x14ac:dyDescent="0.15">
      <c r="E39" s="50"/>
      <c r="F39" s="50"/>
      <c r="G39" s="15"/>
      <c r="I39" s="32"/>
      <c r="J39" s="33" t="s">
        <v>58</v>
      </c>
      <c r="K39" s="1207" t="s">
        <v>1232</v>
      </c>
      <c r="L39" s="1208"/>
      <c r="M39" s="1209"/>
      <c r="N39" s="1210"/>
      <c r="O39" s="1211"/>
      <c r="P39" s="472"/>
      <c r="Q39" s="456"/>
      <c r="R39" s="33" t="s">
        <v>58</v>
      </c>
      <c r="S39" s="1207" t="s">
        <v>1232</v>
      </c>
      <c r="T39" s="1208"/>
      <c r="U39" s="1209"/>
      <c r="V39" s="1210"/>
      <c r="W39" s="1211"/>
      <c r="X39" s="474"/>
      <c r="Y39" s="452"/>
      <c r="Z39" s="33" t="s">
        <v>58</v>
      </c>
      <c r="AA39" s="1207" t="s">
        <v>1232</v>
      </c>
      <c r="AB39" s="1208"/>
      <c r="AC39" s="1209"/>
      <c r="AD39" s="1210"/>
      <c r="AE39" s="1211"/>
      <c r="AF39" s="452"/>
      <c r="AG39" s="453"/>
      <c r="AH39" s="33" t="s">
        <v>58</v>
      </c>
      <c r="AI39" s="1207" t="s">
        <v>1232</v>
      </c>
      <c r="AJ39" s="1208"/>
      <c r="AK39" s="1209"/>
      <c r="AL39" s="1210"/>
      <c r="AM39" s="1211"/>
    </row>
    <row r="40" spans="1:39" ht="15.95" customHeight="1" x14ac:dyDescent="0.15">
      <c r="A40" s="16"/>
      <c r="B40" s="16"/>
      <c r="C40" s="16"/>
      <c r="D40" s="16"/>
      <c r="E40" s="50"/>
      <c r="F40" s="50"/>
      <c r="G40" s="15"/>
      <c r="I40" s="32"/>
      <c r="J40" s="35" t="s">
        <v>59</v>
      </c>
      <c r="K40" s="1212"/>
      <c r="L40" s="1213" t="s">
        <v>60</v>
      </c>
      <c r="M40" s="1209"/>
      <c r="N40" s="1210"/>
      <c r="O40" s="1211"/>
      <c r="P40" s="455"/>
      <c r="Q40" s="472"/>
      <c r="R40" s="35" t="s">
        <v>59</v>
      </c>
      <c r="S40" s="1212"/>
      <c r="T40" s="1213" t="s">
        <v>60</v>
      </c>
      <c r="U40" s="1209"/>
      <c r="V40" s="1210"/>
      <c r="W40" s="1211"/>
      <c r="X40" s="452"/>
      <c r="Y40" s="472"/>
      <c r="Z40" s="35" t="s">
        <v>59</v>
      </c>
      <c r="AA40" s="1212"/>
      <c r="AB40" s="1213" t="s">
        <v>60</v>
      </c>
      <c r="AC40" s="1209"/>
      <c r="AD40" s="1210"/>
      <c r="AE40" s="1211"/>
      <c r="AF40" s="452"/>
      <c r="AG40" s="453"/>
      <c r="AH40" s="35" t="s">
        <v>59</v>
      </c>
      <c r="AI40" s="1212"/>
      <c r="AJ40" s="1213" t="s">
        <v>60</v>
      </c>
      <c r="AK40" s="1209"/>
      <c r="AL40" s="1210"/>
      <c r="AM40" s="1211"/>
    </row>
    <row r="41" spans="1:39" ht="15.95" customHeight="1" thickBot="1" x14ac:dyDescent="0.2">
      <c r="A41" s="16"/>
      <c r="B41" s="16"/>
      <c r="C41" s="16"/>
      <c r="D41" s="16"/>
      <c r="E41" s="308"/>
      <c r="F41" s="308"/>
      <c r="G41" s="15"/>
      <c r="I41" s="435"/>
      <c r="J41" s="37" t="s">
        <v>7</v>
      </c>
      <c r="K41" s="1167">
        <f>IF(M25="","",VLOOKUP(M25,会社名検索用,8,FALSE))</f>
        <v>43948</v>
      </c>
      <c r="L41" s="1165"/>
      <c r="M41" s="1154" t="str">
        <f>IF(M25="","","～")</f>
        <v>～</v>
      </c>
      <c r="N41" s="1165">
        <f>IF(M25="","",VLOOKUP(M25,会社名検索用,9,FALSE))</f>
        <v>44279</v>
      </c>
      <c r="O41" s="1166"/>
      <c r="P41" s="472"/>
      <c r="Q41" s="455"/>
      <c r="R41" s="37" t="s">
        <v>7</v>
      </c>
      <c r="S41" s="1167">
        <f>IF(U25="","",VLOOKUP(U25,会社名検索用,8,FALSE))</f>
        <v>43958</v>
      </c>
      <c r="T41" s="1165"/>
      <c r="U41" s="1154" t="str">
        <f>IF(U25="","","～")</f>
        <v>～</v>
      </c>
      <c r="V41" s="1165">
        <f>IF(U25="","",VLOOKUP(U25,会社名検索用,9,FALSE))</f>
        <v>44190</v>
      </c>
      <c r="W41" s="1166"/>
      <c r="X41" s="474"/>
      <c r="Y41" s="452"/>
      <c r="Z41" s="37" t="s">
        <v>7</v>
      </c>
      <c r="AA41" s="1167">
        <f>IF(AC25="","",VLOOKUP(AC25,会社名検索用,8,FALSE))</f>
        <v>43976</v>
      </c>
      <c r="AB41" s="1165"/>
      <c r="AC41" s="1154" t="str">
        <f>IF(AC25="","","～")</f>
        <v>～</v>
      </c>
      <c r="AD41" s="1165">
        <f>IF(AC25="","",VLOOKUP(AC25,会社名検索用,9,FALSE))</f>
        <v>44275</v>
      </c>
      <c r="AE41" s="1166"/>
      <c r="AF41" s="452"/>
      <c r="AG41" s="453"/>
      <c r="AH41" s="37" t="s">
        <v>7</v>
      </c>
      <c r="AI41" s="1167">
        <f>IF(AK25="","",VLOOKUP(AK25,会社名検索用,8,FALSE))</f>
        <v>43969</v>
      </c>
      <c r="AJ41" s="1165"/>
      <c r="AK41" s="1154" t="str">
        <f>IF(AK25="","","～")</f>
        <v>～</v>
      </c>
      <c r="AL41" s="1165">
        <f>IF(AK25="","",VLOOKUP(AK25,会社名検索用,9,FALSE))</f>
        <v>43982</v>
      </c>
      <c r="AM41" s="1166"/>
    </row>
    <row r="42" spans="1:39" ht="15.95" customHeight="1" x14ac:dyDescent="0.15">
      <c r="A42" s="26"/>
      <c r="B42" s="26"/>
      <c r="C42" s="307"/>
      <c r="D42" s="307"/>
      <c r="E42" s="308"/>
      <c r="F42" s="308"/>
      <c r="I42" s="32"/>
      <c r="J42" s="39"/>
      <c r="K42" s="27"/>
      <c r="L42" s="453"/>
      <c r="M42" s="453"/>
      <c r="N42" s="453"/>
      <c r="O42" s="453"/>
      <c r="P42" s="455"/>
      <c r="Q42" s="461"/>
      <c r="R42" s="455"/>
      <c r="S42" s="453"/>
      <c r="T42" s="453"/>
      <c r="U42" s="453"/>
      <c r="V42" s="453"/>
      <c r="W42" s="453"/>
      <c r="X42" s="474"/>
      <c r="Y42" s="452"/>
      <c r="Z42" s="455"/>
      <c r="AA42" s="452"/>
      <c r="AB42" s="452"/>
      <c r="AC42" s="452"/>
      <c r="AD42" s="452"/>
      <c r="AE42" s="452"/>
      <c r="AF42" s="452"/>
      <c r="AG42" s="452"/>
      <c r="AH42" s="455"/>
      <c r="AI42" s="452"/>
      <c r="AJ42" s="452"/>
      <c r="AK42" s="452"/>
      <c r="AL42" s="452"/>
      <c r="AM42" s="452"/>
    </row>
    <row r="43" spans="1:39" ht="15.95" customHeight="1" thickBot="1" x14ac:dyDescent="0.2">
      <c r="I43" s="32"/>
      <c r="J43" s="309" t="str">
        <f>IF(M44="","",VLOOKUP(M44,会社名検索用,42,FALSE))</f>
        <v>三次下請</v>
      </c>
      <c r="K43" s="43"/>
      <c r="L43" s="452"/>
      <c r="M43" s="454"/>
      <c r="N43" s="454"/>
      <c r="O43" s="455"/>
      <c r="P43" s="455"/>
      <c r="Q43" s="475"/>
      <c r="R43" s="309" t="str">
        <f>IF(U44="","",VLOOKUP(U44,会社名検索用,42,FALSE))</f>
        <v>二次下請</v>
      </c>
      <c r="S43" s="43"/>
      <c r="T43" s="452"/>
      <c r="U43" s="454"/>
      <c r="V43" s="454"/>
      <c r="W43" s="455"/>
      <c r="X43" s="474"/>
      <c r="Y43" s="453"/>
      <c r="Z43" s="309" t="str">
        <f>IF(AC44="","",VLOOKUP(AC44,会社名検索用,42,FALSE))</f>
        <v>二次下請</v>
      </c>
      <c r="AA43" s="43"/>
      <c r="AB43" s="452"/>
      <c r="AC43" s="454"/>
      <c r="AD43" s="454"/>
      <c r="AE43" s="455"/>
      <c r="AF43" s="452"/>
      <c r="AG43" s="453"/>
      <c r="AH43" s="309" t="str">
        <f>IF(AK44="","",VLOOKUP(AK44,会社名検索用,42,FALSE))</f>
        <v>二次下請</v>
      </c>
      <c r="AI43" s="43"/>
      <c r="AJ43" s="452"/>
      <c r="AK43" s="454"/>
      <c r="AL43" s="454"/>
      <c r="AM43" s="455"/>
    </row>
    <row r="44" spans="1:39" ht="15.95" customHeight="1" x14ac:dyDescent="0.15">
      <c r="I44" s="48"/>
      <c r="J44" s="1116" t="str">
        <f>IF(M44="","",VLOOKUP(M44,会社名検索用,6,FALSE))</f>
        <v>交通管理工</v>
      </c>
      <c r="K44" s="440" t="s">
        <v>153</v>
      </c>
      <c r="L44" s="441"/>
      <c r="M44" s="1141" t="s">
        <v>1022</v>
      </c>
      <c r="N44" s="1153"/>
      <c r="O44" s="1142"/>
      <c r="P44" s="455"/>
      <c r="Q44" s="475"/>
      <c r="R44" s="1116" t="str">
        <f>IF(U44="","",VLOOKUP(U44,会社名検索用,6,FALSE))</f>
        <v>踏掛版工</v>
      </c>
      <c r="S44" s="440" t="s">
        <v>153</v>
      </c>
      <c r="T44" s="441"/>
      <c r="U44" s="1141" t="s">
        <v>794</v>
      </c>
      <c r="V44" s="1153"/>
      <c r="W44" s="1142"/>
      <c r="X44" s="474"/>
      <c r="Y44" s="453"/>
      <c r="Z44" s="1116" t="str">
        <f>IF(AC44="","",VLOOKUP(AC44,会社名検索用,6,FALSE))</f>
        <v>構造物撤去工</v>
      </c>
      <c r="AA44" s="440" t="s">
        <v>153</v>
      </c>
      <c r="AB44" s="441"/>
      <c r="AC44" s="1141" t="s">
        <v>1025</v>
      </c>
      <c r="AD44" s="1153"/>
      <c r="AE44" s="1142"/>
      <c r="AF44" s="452"/>
      <c r="AG44" s="453"/>
      <c r="AH44" s="1116" t="str">
        <f>IF(AK44="","",VLOOKUP(AK44,会社名検索用,6,FALSE))</f>
        <v>構造物撤去工</v>
      </c>
      <c r="AI44" s="440" t="s">
        <v>153</v>
      </c>
      <c r="AJ44" s="441"/>
      <c r="AK44" s="1141" t="s">
        <v>789</v>
      </c>
      <c r="AL44" s="1153"/>
      <c r="AM44" s="1142"/>
    </row>
    <row r="45" spans="1:39" ht="15.95" customHeight="1" x14ac:dyDescent="0.15">
      <c r="I45" s="32"/>
      <c r="J45" s="1117"/>
      <c r="K45" s="1181" t="s">
        <v>1230</v>
      </c>
      <c r="L45" s="1182"/>
      <c r="M45" s="1178" t="str">
        <f>IF(M44="","",INDEX(テーブル1[],MATCH(M44,テーブル1[会社名],),2))</f>
        <v>00004</v>
      </c>
      <c r="N45" s="1179"/>
      <c r="O45" s="1180"/>
      <c r="P45" s="455"/>
      <c r="Q45" s="475"/>
      <c r="R45" s="1117"/>
      <c r="S45" s="1181" t="s">
        <v>1230</v>
      </c>
      <c r="T45" s="1182"/>
      <c r="U45" s="1178" t="str">
        <f>IF(U44="","",INDEX(テーブル1[],MATCH(U44,テーブル1[会社名],),2))</f>
        <v>00007</v>
      </c>
      <c r="V45" s="1179"/>
      <c r="W45" s="1180"/>
      <c r="X45" s="474"/>
      <c r="Y45" s="453"/>
      <c r="Z45" s="1117"/>
      <c r="AA45" s="1181" t="s">
        <v>1230</v>
      </c>
      <c r="AB45" s="1182"/>
      <c r="AC45" s="1178" t="str">
        <f>IF(AC44="","",INDEX(テーブル1[],MATCH(AC44,テーブル1[会社名],),2))</f>
        <v>00010</v>
      </c>
      <c r="AD45" s="1179"/>
      <c r="AE45" s="1180"/>
      <c r="AF45" s="452"/>
      <c r="AG45" s="453"/>
      <c r="AH45" s="1117"/>
      <c r="AI45" s="1181" t="s">
        <v>1230</v>
      </c>
      <c r="AJ45" s="1182"/>
      <c r="AK45" s="1178" t="str">
        <f>IF(AK44="","",INDEX(テーブル1[],MATCH(AK44,テーブル1[会社名],),2))</f>
        <v>00013</v>
      </c>
      <c r="AL45" s="1179"/>
      <c r="AM45" s="1180"/>
    </row>
    <row r="46" spans="1:39" ht="15.95" customHeight="1" x14ac:dyDescent="0.15">
      <c r="H46" s="26"/>
      <c r="I46" s="48"/>
      <c r="J46" s="1117"/>
      <c r="K46" s="1183" t="s">
        <v>1198</v>
      </c>
      <c r="L46" s="1184"/>
      <c r="M46" s="1185" t="str">
        <f>IF(M44="","",VLOOKUP(M44,会社名検索用,7,FALSE))</f>
        <v>交通管理工</v>
      </c>
      <c r="N46" s="1186"/>
      <c r="O46" s="1187"/>
      <c r="P46" s="455"/>
      <c r="Q46" s="475"/>
      <c r="R46" s="1117"/>
      <c r="S46" s="1183" t="s">
        <v>1198</v>
      </c>
      <c r="T46" s="1184"/>
      <c r="U46" s="1185" t="str">
        <f>IF(U44="","",VLOOKUP(U44,会社名検索用,7,FALSE))</f>
        <v>踏掛版工、構造物撤去工、情報ボックス工、旧橋撤去工、仮設工</v>
      </c>
      <c r="V46" s="1186"/>
      <c r="W46" s="1187"/>
      <c r="X46" s="474"/>
      <c r="Y46" s="453"/>
      <c r="Z46" s="1117"/>
      <c r="AA46" s="1183" t="s">
        <v>1198</v>
      </c>
      <c r="AB46" s="1184"/>
      <c r="AC46" s="1185" t="str">
        <f>IF(AC44="","",VLOOKUP(AC44,会社名検索用,7,FALSE))</f>
        <v>構造物撤去工、情報ボックス工、旧橋撤去工、仮設工</v>
      </c>
      <c r="AD46" s="1186"/>
      <c r="AE46" s="1187"/>
      <c r="AF46" s="452"/>
      <c r="AG46" s="453"/>
      <c r="AH46" s="1117"/>
      <c r="AI46" s="1183" t="s">
        <v>1198</v>
      </c>
      <c r="AJ46" s="1184"/>
      <c r="AK46" s="1185" t="str">
        <f>IF(AK44="","",VLOOKUP(AK44,会社名検索用,7,FALSE))</f>
        <v>構造物撤去工</v>
      </c>
      <c r="AL46" s="1186"/>
      <c r="AM46" s="1187"/>
    </row>
    <row r="47" spans="1:39" ht="15.95" customHeight="1" x14ac:dyDescent="0.15">
      <c r="I47" s="48"/>
      <c r="J47" s="1117"/>
      <c r="K47" s="1188"/>
      <c r="L47" s="1189"/>
      <c r="M47" s="1190"/>
      <c r="N47" s="1191"/>
      <c r="O47" s="1192"/>
      <c r="P47" s="455"/>
      <c r="Q47" s="475"/>
      <c r="R47" s="1117"/>
      <c r="S47" s="1188"/>
      <c r="T47" s="1189"/>
      <c r="U47" s="1190"/>
      <c r="V47" s="1191"/>
      <c r="W47" s="1192"/>
      <c r="X47" s="474"/>
      <c r="Y47" s="453"/>
      <c r="Z47" s="1117"/>
      <c r="AA47" s="1188"/>
      <c r="AB47" s="1189"/>
      <c r="AC47" s="1190"/>
      <c r="AD47" s="1191"/>
      <c r="AE47" s="1192"/>
      <c r="AF47" s="452"/>
      <c r="AG47" s="453"/>
      <c r="AH47" s="1117"/>
      <c r="AI47" s="1188"/>
      <c r="AJ47" s="1189"/>
      <c r="AK47" s="1190"/>
      <c r="AL47" s="1191"/>
      <c r="AM47" s="1192"/>
    </row>
    <row r="48" spans="1:39" ht="15.95" customHeight="1" x14ac:dyDescent="0.15">
      <c r="I48" s="48"/>
      <c r="J48" s="1117"/>
      <c r="K48" s="1188"/>
      <c r="L48" s="1189"/>
      <c r="M48" s="1190"/>
      <c r="N48" s="1191"/>
      <c r="O48" s="1192"/>
      <c r="P48" s="455"/>
      <c r="Q48" s="475"/>
      <c r="R48" s="1117"/>
      <c r="S48" s="1188"/>
      <c r="T48" s="1189"/>
      <c r="U48" s="1190"/>
      <c r="V48" s="1191"/>
      <c r="W48" s="1192"/>
      <c r="X48" s="474"/>
      <c r="Y48" s="453"/>
      <c r="Z48" s="1117"/>
      <c r="AA48" s="1188"/>
      <c r="AB48" s="1189"/>
      <c r="AC48" s="1190"/>
      <c r="AD48" s="1191"/>
      <c r="AE48" s="1192"/>
      <c r="AF48" s="452"/>
      <c r="AG48" s="453"/>
      <c r="AH48" s="1117"/>
      <c r="AI48" s="1188"/>
      <c r="AJ48" s="1189"/>
      <c r="AK48" s="1190"/>
      <c r="AL48" s="1191"/>
      <c r="AM48" s="1192"/>
    </row>
    <row r="49" spans="1:45" ht="15.95" customHeight="1" x14ac:dyDescent="0.15">
      <c r="I49" s="32"/>
      <c r="J49" s="1117"/>
      <c r="K49" s="1193"/>
      <c r="L49" s="1194"/>
      <c r="M49" s="1195"/>
      <c r="N49" s="1196"/>
      <c r="O49" s="1197"/>
      <c r="P49" s="455"/>
      <c r="Q49" s="475"/>
      <c r="R49" s="1117"/>
      <c r="S49" s="1193"/>
      <c r="T49" s="1194"/>
      <c r="U49" s="1195"/>
      <c r="V49" s="1196"/>
      <c r="W49" s="1197"/>
      <c r="X49" s="474"/>
      <c r="Y49" s="453"/>
      <c r="Z49" s="1117"/>
      <c r="AA49" s="1193"/>
      <c r="AB49" s="1194"/>
      <c r="AC49" s="1195"/>
      <c r="AD49" s="1196"/>
      <c r="AE49" s="1197"/>
      <c r="AF49" s="452"/>
      <c r="AG49" s="453"/>
      <c r="AH49" s="1117"/>
      <c r="AI49" s="1193"/>
      <c r="AJ49" s="1194"/>
      <c r="AK49" s="1195"/>
      <c r="AL49" s="1196"/>
      <c r="AM49" s="1197"/>
      <c r="AN49" s="16"/>
      <c r="AO49" s="16"/>
    </row>
    <row r="50" spans="1:45" ht="15.95" customHeight="1" x14ac:dyDescent="0.15">
      <c r="G50" s="15"/>
      <c r="H50" s="16"/>
      <c r="I50" s="32"/>
      <c r="J50" s="1117"/>
      <c r="K50" s="1198" t="s">
        <v>1231</v>
      </c>
      <c r="L50" s="1199"/>
      <c r="M50" s="1178" t="str">
        <f>IF(M44="","",VLOOKUP(M44,会社名検索用,2,FALSE))</f>
        <v>下請　次郎4</v>
      </c>
      <c r="N50" s="1179"/>
      <c r="O50" s="1180"/>
      <c r="P50" s="455"/>
      <c r="Q50" s="475"/>
      <c r="R50" s="1117"/>
      <c r="S50" s="1198" t="s">
        <v>1231</v>
      </c>
      <c r="T50" s="1199"/>
      <c r="U50" s="1178" t="str">
        <f>IF(U44="","",VLOOKUP(U44,会社名検索用,2,FALSE))</f>
        <v>下請　次郎7</v>
      </c>
      <c r="V50" s="1179"/>
      <c r="W50" s="1180"/>
      <c r="X50" s="474"/>
      <c r="Y50" s="453"/>
      <c r="Z50" s="1117"/>
      <c r="AA50" s="1198" t="s">
        <v>1231</v>
      </c>
      <c r="AB50" s="1199"/>
      <c r="AC50" s="1178" t="str">
        <f>IF(AC44="","",VLOOKUP(AC44,会社名検索用,2,FALSE))</f>
        <v>下請　次郎10</v>
      </c>
      <c r="AD50" s="1179"/>
      <c r="AE50" s="1180"/>
      <c r="AF50" s="452"/>
      <c r="AG50" s="453"/>
      <c r="AH50" s="1117"/>
      <c r="AI50" s="1198" t="s">
        <v>1231</v>
      </c>
      <c r="AJ50" s="1199"/>
      <c r="AK50" s="1178" t="str">
        <f>IF(AK44="","",VLOOKUP(AK44,会社名検索用,2,FALSE))</f>
        <v>下請　次郎13</v>
      </c>
      <c r="AL50" s="1179"/>
      <c r="AM50" s="1180"/>
      <c r="AN50" s="16"/>
      <c r="AO50" s="16"/>
      <c r="AP50" s="16"/>
    </row>
    <row r="51" spans="1:45" ht="15.95" customHeight="1" x14ac:dyDescent="0.15">
      <c r="A51" s="26"/>
      <c r="B51" s="26"/>
      <c r="C51" s="15"/>
      <c r="D51" s="49"/>
      <c r="G51" s="15"/>
      <c r="H51" s="16"/>
      <c r="I51" s="32"/>
      <c r="J51" s="1117"/>
      <c r="K51" s="1198" t="s">
        <v>1233</v>
      </c>
      <c r="L51" s="1199"/>
      <c r="M51" s="1178" t="str">
        <f>IF(M44="","",VLOOKUP(M44,会社名検索用,15,FALSE) &amp; VLOOKUP(M44,会社名検索用,16,FALSE))</f>
        <v>10000887</v>
      </c>
      <c r="N51" s="1179"/>
      <c r="O51" s="1180"/>
      <c r="P51" s="455"/>
      <c r="Q51" s="475"/>
      <c r="R51" s="1117"/>
      <c r="S51" s="1198" t="s">
        <v>1233</v>
      </c>
      <c r="T51" s="1199"/>
      <c r="U51" s="1178" t="str">
        <f>IF(U44="","",VLOOKUP(U44,会社名検索用,15,FALSE) &amp; VLOOKUP(U44,会社名検索用,16,FALSE))</f>
        <v>般-27空02958</v>
      </c>
      <c r="V51" s="1179"/>
      <c r="W51" s="1180"/>
      <c r="X51" s="474"/>
      <c r="Y51" s="453"/>
      <c r="Z51" s="1117"/>
      <c r="AA51" s="1198" t="s">
        <v>1233</v>
      </c>
      <c r="AB51" s="1199"/>
      <c r="AC51" s="1178" t="str">
        <f>IF(AC44="","",VLOOKUP(AC44,会社名検索用,15,FALSE) &amp; VLOOKUP(AC44,会社名検索用,16,FALSE))</f>
        <v>般-28石0X806</v>
      </c>
      <c r="AD51" s="1179"/>
      <c r="AE51" s="1180"/>
      <c r="AF51" s="452"/>
      <c r="AG51" s="453"/>
      <c r="AH51" s="1117"/>
      <c r="AI51" s="1198" t="s">
        <v>1233</v>
      </c>
      <c r="AJ51" s="1199"/>
      <c r="AK51" s="1178" t="str">
        <f>IF(AK44="","",VLOOKUP(AK44,会社名検索用,15,FALSE) &amp; VLOOKUP(AK44,会社名検索用,16,FALSE))</f>
        <v>般-27石18949</v>
      </c>
      <c r="AL51" s="1179"/>
      <c r="AM51" s="1180"/>
      <c r="AN51" s="16"/>
      <c r="AO51" s="16"/>
      <c r="AP51" s="16"/>
    </row>
    <row r="52" spans="1:45" ht="15.95" customHeight="1" x14ac:dyDescent="0.15">
      <c r="A52" s="26"/>
      <c r="B52" s="26"/>
      <c r="C52" s="15"/>
      <c r="D52" s="49"/>
      <c r="G52" s="15"/>
      <c r="H52" s="16"/>
      <c r="I52" s="32"/>
      <c r="J52" s="1117"/>
      <c r="K52" s="1200" t="s">
        <v>1280</v>
      </c>
      <c r="L52" s="1199"/>
      <c r="M52" s="1178" t="str">
        <f>IF(M44="","",VLOOKUP(M44,会社名検索用,14,FALSE))</f>
        <v>警備</v>
      </c>
      <c r="N52" s="1179"/>
      <c r="O52" s="1180"/>
      <c r="P52" s="455"/>
      <c r="Q52" s="475"/>
      <c r="R52" s="1117"/>
      <c r="S52" s="1200" t="s">
        <v>1280</v>
      </c>
      <c r="T52" s="1199"/>
      <c r="U52" s="1178" t="str">
        <f>IF(U44="","",VLOOKUP(U44,会社名検索用,14,FALSE))</f>
        <v>一般</v>
      </c>
      <c r="V52" s="1179"/>
      <c r="W52" s="1180"/>
      <c r="X52" s="474"/>
      <c r="Y52" s="453"/>
      <c r="Z52" s="1117"/>
      <c r="AA52" s="1200" t="s">
        <v>1280</v>
      </c>
      <c r="AB52" s="1199"/>
      <c r="AC52" s="1178" t="str">
        <f>IF(AC44="","",VLOOKUP(AC44,会社名検索用,14,FALSE))</f>
        <v>一般</v>
      </c>
      <c r="AD52" s="1179"/>
      <c r="AE52" s="1180"/>
      <c r="AF52" s="452"/>
      <c r="AG52" s="453"/>
      <c r="AH52" s="1117"/>
      <c r="AI52" s="1200" t="s">
        <v>1280</v>
      </c>
      <c r="AJ52" s="1199"/>
      <c r="AK52" s="1178" t="str">
        <f>IF(AK44="","",VLOOKUP(AK44,会社名検索用,14,FALSE))</f>
        <v>一般</v>
      </c>
      <c r="AL52" s="1179"/>
      <c r="AM52" s="1180"/>
      <c r="AN52" s="16"/>
      <c r="AO52" s="16"/>
      <c r="AP52" s="16"/>
    </row>
    <row r="53" spans="1:45" ht="15.95" customHeight="1" x14ac:dyDescent="0.15">
      <c r="G53" s="15"/>
      <c r="H53" s="16"/>
      <c r="I53" s="32"/>
      <c r="J53" s="1117"/>
      <c r="K53" s="1198" t="s">
        <v>1234</v>
      </c>
      <c r="L53" s="1199"/>
      <c r="M53" s="1178" t="str">
        <f>IF(M44="","",VLOOKUP(M44,会社名検索用,22,FALSE) &amp; VLOOKUP(M44,会社名検索用,23,FALSE))</f>
        <v>特-999テ400004</v>
      </c>
      <c r="N53" s="1179"/>
      <c r="O53" s="1180"/>
      <c r="P53" s="455"/>
      <c r="Q53" s="475"/>
      <c r="R53" s="1117"/>
      <c r="S53" s="1198" t="s">
        <v>1234</v>
      </c>
      <c r="T53" s="1199"/>
      <c r="U53" s="1178" t="str">
        <f>IF(U44="","",VLOOKUP(U44,会社名検索用,22,FALSE) &amp; VLOOKUP(U44,会社名検索用,23,FALSE))</f>
        <v/>
      </c>
      <c r="V53" s="1179"/>
      <c r="W53" s="1180"/>
      <c r="X53" s="474"/>
      <c r="Y53" s="453"/>
      <c r="Z53" s="1117"/>
      <c r="AA53" s="1198" t="s">
        <v>1234</v>
      </c>
      <c r="AB53" s="1199"/>
      <c r="AC53" s="1178" t="str">
        <f>IF(AC44="","",VLOOKUP(AC44,会社名検索用,22,FALSE) &amp; VLOOKUP(AC44,会社名検索用,23,FALSE))</f>
        <v/>
      </c>
      <c r="AD53" s="1179"/>
      <c r="AE53" s="1180"/>
      <c r="AF53" s="452"/>
      <c r="AG53" s="453"/>
      <c r="AH53" s="1117"/>
      <c r="AI53" s="1198" t="s">
        <v>1234</v>
      </c>
      <c r="AJ53" s="1199"/>
      <c r="AK53" s="1178" t="str">
        <f>IF(AK44="","",VLOOKUP(AK44,会社名検索用,22,FALSE) &amp; VLOOKUP(AK44,会社名検索用,23,FALSE))</f>
        <v/>
      </c>
      <c r="AL53" s="1179"/>
      <c r="AM53" s="1180"/>
      <c r="AN53" s="16"/>
      <c r="AO53" s="16"/>
      <c r="AP53" s="16"/>
    </row>
    <row r="54" spans="1:45" ht="15.95" customHeight="1" thickBot="1" x14ac:dyDescent="0.2">
      <c r="G54" s="15"/>
      <c r="H54" s="16"/>
      <c r="I54" s="36"/>
      <c r="J54" s="1117"/>
      <c r="K54" s="1200" t="s">
        <v>1280</v>
      </c>
      <c r="L54" s="1199"/>
      <c r="M54" s="1178" t="str">
        <f>IF(M44="","",IF(VLOOKUP(M44,会社名検索用,21,FALSE)="","",VLOOKUP(M44,会社名検索用,21,FALSE)))</f>
        <v>特定</v>
      </c>
      <c r="N54" s="1179"/>
      <c r="O54" s="1180"/>
      <c r="P54" s="455"/>
      <c r="Q54" s="476"/>
      <c r="R54" s="1117"/>
      <c r="S54" s="1200" t="s">
        <v>1280</v>
      </c>
      <c r="T54" s="1199"/>
      <c r="U54" s="1178" t="str">
        <f>IF(U44="","",IF(VLOOKUP(U44,会社名検索用,21,FALSE)="","",VLOOKUP(U44,会社名検索用,21,FALSE)))</f>
        <v/>
      </c>
      <c r="V54" s="1179"/>
      <c r="W54" s="1180"/>
      <c r="X54" s="474"/>
      <c r="Y54" s="465"/>
      <c r="Z54" s="1117"/>
      <c r="AA54" s="1200" t="s">
        <v>1280</v>
      </c>
      <c r="AB54" s="1199"/>
      <c r="AC54" s="1178" t="str">
        <f>IF(AC44="","",IF(VLOOKUP(AC44,会社名検索用,21,FALSE)="","",VLOOKUP(AC44,会社名検索用,21,FALSE)))</f>
        <v/>
      </c>
      <c r="AD54" s="1179"/>
      <c r="AE54" s="1180"/>
      <c r="AF54" s="452"/>
      <c r="AG54" s="453"/>
      <c r="AH54" s="1117"/>
      <c r="AI54" s="1200" t="s">
        <v>1280</v>
      </c>
      <c r="AJ54" s="1199"/>
      <c r="AK54" s="1178" t="str">
        <f>IF(AK44="","",IF(VLOOKUP(AK44,会社名検索用,21,FALSE)="","",VLOOKUP(AK44,会社名検索用,21,FALSE)))</f>
        <v/>
      </c>
      <c r="AL54" s="1179"/>
      <c r="AM54" s="1180"/>
      <c r="AN54" s="16"/>
      <c r="AO54" s="16"/>
      <c r="AP54" s="16"/>
    </row>
    <row r="55" spans="1:45" ht="15.95" customHeight="1" x14ac:dyDescent="0.15">
      <c r="G55" s="15"/>
      <c r="H55" s="16"/>
      <c r="I55" s="26"/>
      <c r="J55" s="1117"/>
      <c r="K55" s="1201" t="s">
        <v>57</v>
      </c>
      <c r="L55" s="1202"/>
      <c r="M55" s="1178" t="str">
        <f>IF(M44="","",VLOOKUP(M44,会社名検索用,36,FALSE))</f>
        <v>安全　二助4</v>
      </c>
      <c r="N55" s="1179"/>
      <c r="O55" s="1180"/>
      <c r="P55" s="455"/>
      <c r="Q55" s="458"/>
      <c r="R55" s="1117"/>
      <c r="S55" s="1201" t="s">
        <v>57</v>
      </c>
      <c r="T55" s="1202"/>
      <c r="U55" s="1178" t="str">
        <f>IF(U44="","",VLOOKUP(U44,会社名検索用,36,FALSE))</f>
        <v>安全　二助7</v>
      </c>
      <c r="V55" s="1179"/>
      <c r="W55" s="1180"/>
      <c r="X55" s="452"/>
      <c r="Y55" s="441"/>
      <c r="Z55" s="1117"/>
      <c r="AA55" s="1201" t="s">
        <v>57</v>
      </c>
      <c r="AB55" s="1202"/>
      <c r="AC55" s="1178" t="str">
        <f>IF(AC44="","",VLOOKUP(AC44,会社名検索用,36,FALSE))</f>
        <v>安全　二助10</v>
      </c>
      <c r="AD55" s="1179"/>
      <c r="AE55" s="1180"/>
      <c r="AF55" s="452"/>
      <c r="AG55" s="453"/>
      <c r="AH55" s="1117"/>
      <c r="AI55" s="1201" t="s">
        <v>57</v>
      </c>
      <c r="AJ55" s="1202"/>
      <c r="AK55" s="1178" t="str">
        <f>IF(AK44="","",VLOOKUP(AK44,会社名検索用,36,FALSE))</f>
        <v>安全　二助13</v>
      </c>
      <c r="AL55" s="1179"/>
      <c r="AM55" s="1180"/>
      <c r="AN55" s="16"/>
      <c r="AO55" s="16"/>
      <c r="AP55" s="16"/>
    </row>
    <row r="56" spans="1:45" ht="15.95" customHeight="1" x14ac:dyDescent="0.15">
      <c r="G56" s="15"/>
      <c r="H56" s="16"/>
      <c r="I56" s="26"/>
      <c r="J56" s="1117"/>
      <c r="K56" s="1183" t="str">
        <f>IF(M44="","",IF(VLOOKUP(M44,会社名検索用,28,FALSE)="","技術者区分未入力",(VLOOKUP(M44,会社名検索用,28,FALSE))))</f>
        <v>現場責任者</v>
      </c>
      <c r="L56" s="1184"/>
      <c r="M56" s="1178" t="str">
        <f>IF(M44="","",VLOOKUP(M44,会社名検索用,30,FALSE))</f>
        <v>主任　二子4</v>
      </c>
      <c r="N56" s="1179"/>
      <c r="O56" s="1180"/>
      <c r="P56" s="455"/>
      <c r="Q56" s="462"/>
      <c r="R56" s="1117"/>
      <c r="S56" s="1183" t="str">
        <f>IF(U44="","",IF(VLOOKUP(U44,会社名検索用,28,FALSE)="","技術者区分未入力",(VLOOKUP(U44,会社名検索用,28,FALSE))))</f>
        <v>主任技術者</v>
      </c>
      <c r="T56" s="1184"/>
      <c r="U56" s="1178" t="str">
        <f>IF(U44="","",VLOOKUP(U44,会社名検索用,30,FALSE))</f>
        <v>主任　二子7</v>
      </c>
      <c r="V56" s="1179"/>
      <c r="W56" s="1180"/>
      <c r="X56" s="452"/>
      <c r="Y56" s="453"/>
      <c r="Z56" s="1117"/>
      <c r="AA56" s="1183" t="str">
        <f>IF(AC44="","",IF(VLOOKUP(AC44,会社名検索用,28,FALSE)="","技術者区分未入力",(VLOOKUP(AC44,会社名検索用,28,FALSE))))</f>
        <v>主任技術者</v>
      </c>
      <c r="AB56" s="1184"/>
      <c r="AC56" s="1178" t="str">
        <f>IF(AC44="","",VLOOKUP(AC44,会社名検索用,30,FALSE))</f>
        <v>主任　二子10</v>
      </c>
      <c r="AD56" s="1179"/>
      <c r="AE56" s="1180"/>
      <c r="AF56" s="452"/>
      <c r="AG56" s="453"/>
      <c r="AH56" s="1117"/>
      <c r="AI56" s="1183" t="str">
        <f>IF(AK44="","",IF(VLOOKUP(AK44,会社名検索用,28,FALSE)="","技術者区分未入力",(VLOOKUP(AK44,会社名検索用,28,FALSE))))</f>
        <v>主任技術者</v>
      </c>
      <c r="AJ56" s="1184"/>
      <c r="AK56" s="1178" t="str">
        <f>IF(AK44="","",VLOOKUP(AK44,会社名検索用,30,FALSE))</f>
        <v>主任　二子13</v>
      </c>
      <c r="AL56" s="1179"/>
      <c r="AM56" s="1180"/>
      <c r="AN56" s="16"/>
      <c r="AO56" s="16"/>
      <c r="AP56" s="16"/>
    </row>
    <row r="57" spans="1:45" ht="15.95" customHeight="1" x14ac:dyDescent="0.15">
      <c r="E57" s="50"/>
      <c r="F57" s="50"/>
      <c r="G57" s="15"/>
      <c r="H57" s="16"/>
      <c r="I57" s="26"/>
      <c r="J57" s="1117"/>
      <c r="K57" s="1203"/>
      <c r="L57" s="1204" t="s">
        <v>1279</v>
      </c>
      <c r="M57" s="1198" t="str">
        <f>IF(M44="","",VLOOKUP(M44,会社名検索用,32,FALSE))</f>
        <v>有</v>
      </c>
      <c r="N57" s="1205"/>
      <c r="O57" s="1206"/>
      <c r="P57" s="455"/>
      <c r="Q57" s="462"/>
      <c r="R57" s="1117"/>
      <c r="S57" s="1203"/>
      <c r="T57" s="1204" t="s">
        <v>1279</v>
      </c>
      <c r="U57" s="1198" t="str">
        <f>IF(U44="","",VLOOKUP(U44,会社名検索用,32,FALSE))</f>
        <v>有</v>
      </c>
      <c r="V57" s="1205"/>
      <c r="W57" s="1206"/>
      <c r="X57" s="452"/>
      <c r="Y57" s="452"/>
      <c r="Z57" s="1117"/>
      <c r="AA57" s="1203"/>
      <c r="AB57" s="1204" t="s">
        <v>1279</v>
      </c>
      <c r="AC57" s="1198" t="str">
        <f>IF(AC44="","",VLOOKUP(AC44,会社名検索用,32,FALSE))</f>
        <v>有</v>
      </c>
      <c r="AD57" s="1205"/>
      <c r="AE57" s="1206"/>
      <c r="AF57" s="452"/>
      <c r="AG57" s="453"/>
      <c r="AH57" s="1117"/>
      <c r="AI57" s="1203"/>
      <c r="AJ57" s="1204" t="s">
        <v>1279</v>
      </c>
      <c r="AK57" s="1198" t="str">
        <f>IF(AK44="","",VLOOKUP(AK44,会社名検索用,32,FALSE))</f>
        <v>有</v>
      </c>
      <c r="AL57" s="1205"/>
      <c r="AM57" s="1206"/>
      <c r="AN57" s="16"/>
      <c r="AO57" s="16"/>
      <c r="AP57" s="16"/>
    </row>
    <row r="58" spans="1:45" ht="15.95" customHeight="1" x14ac:dyDescent="0.15">
      <c r="G58" s="15"/>
      <c r="H58" s="16"/>
      <c r="I58" s="26"/>
      <c r="J58" s="33" t="s">
        <v>58</v>
      </c>
      <c r="K58" s="1207" t="s">
        <v>1232</v>
      </c>
      <c r="L58" s="1208"/>
      <c r="M58" s="1209"/>
      <c r="N58" s="1210"/>
      <c r="O58" s="1211"/>
      <c r="P58" s="455"/>
      <c r="Q58" s="462"/>
      <c r="R58" s="33" t="s">
        <v>58</v>
      </c>
      <c r="S58" s="1207" t="s">
        <v>1232</v>
      </c>
      <c r="T58" s="1208"/>
      <c r="U58" s="1209"/>
      <c r="V58" s="1210"/>
      <c r="W58" s="1211"/>
      <c r="X58" s="452"/>
      <c r="Y58" s="452"/>
      <c r="Z58" s="33" t="s">
        <v>58</v>
      </c>
      <c r="AA58" s="1207" t="s">
        <v>1232</v>
      </c>
      <c r="AB58" s="1208"/>
      <c r="AC58" s="1209"/>
      <c r="AD58" s="1210"/>
      <c r="AE58" s="1211"/>
      <c r="AF58" s="452"/>
      <c r="AG58" s="453"/>
      <c r="AH58" s="33" t="s">
        <v>58</v>
      </c>
      <c r="AI58" s="1207" t="s">
        <v>1232</v>
      </c>
      <c r="AJ58" s="1208"/>
      <c r="AK58" s="1209"/>
      <c r="AL58" s="1210"/>
      <c r="AM58" s="1211"/>
      <c r="AN58" s="16"/>
      <c r="AO58" s="16"/>
      <c r="AP58" s="16"/>
    </row>
    <row r="59" spans="1:45" ht="15.95" customHeight="1" x14ac:dyDescent="0.15">
      <c r="G59" s="15"/>
      <c r="H59" s="16"/>
      <c r="I59" s="16"/>
      <c r="J59" s="35" t="s">
        <v>59</v>
      </c>
      <c r="K59" s="1212"/>
      <c r="L59" s="1213" t="s">
        <v>60</v>
      </c>
      <c r="M59" s="1209"/>
      <c r="N59" s="1210"/>
      <c r="O59" s="1211"/>
      <c r="P59" s="455"/>
      <c r="Q59" s="477"/>
      <c r="R59" s="35" t="s">
        <v>59</v>
      </c>
      <c r="S59" s="1212"/>
      <c r="T59" s="1213" t="s">
        <v>60</v>
      </c>
      <c r="U59" s="1209"/>
      <c r="V59" s="1210"/>
      <c r="W59" s="1211"/>
      <c r="X59" s="452"/>
      <c r="Y59" s="477"/>
      <c r="Z59" s="35" t="s">
        <v>59</v>
      </c>
      <c r="AA59" s="1212"/>
      <c r="AB59" s="1213" t="s">
        <v>60</v>
      </c>
      <c r="AC59" s="1209"/>
      <c r="AD59" s="1210"/>
      <c r="AE59" s="1211"/>
      <c r="AF59" s="452"/>
      <c r="AG59" s="453"/>
      <c r="AH59" s="35" t="s">
        <v>59</v>
      </c>
      <c r="AI59" s="1212"/>
      <c r="AJ59" s="1213" t="s">
        <v>60</v>
      </c>
      <c r="AK59" s="1209"/>
      <c r="AL59" s="1210"/>
      <c r="AM59" s="1211"/>
      <c r="AN59" s="16"/>
      <c r="AO59" s="16"/>
      <c r="AP59" s="16"/>
    </row>
    <row r="60" spans="1:45" ht="15.95" customHeight="1" thickBot="1" x14ac:dyDescent="0.2">
      <c r="G60" s="15"/>
      <c r="H60" s="16"/>
      <c r="I60" s="26"/>
      <c r="J60" s="37" t="s">
        <v>7</v>
      </c>
      <c r="K60" s="1167">
        <f>IF(M44="","",VLOOKUP(M44,会社名検索用,8,FALSE))</f>
        <v>43941</v>
      </c>
      <c r="L60" s="1165"/>
      <c r="M60" s="1154" t="str">
        <f>IF(M44="","","～")</f>
        <v>～</v>
      </c>
      <c r="N60" s="1165">
        <f>IF(M44="","",VLOOKUP(M44,会社名検索用,9,FALSE))</f>
        <v>44279</v>
      </c>
      <c r="O60" s="1166"/>
      <c r="P60" s="455"/>
      <c r="Q60" s="477"/>
      <c r="R60" s="37" t="s">
        <v>7</v>
      </c>
      <c r="S60" s="1167">
        <f>IF(U44="","",VLOOKUP(U44,会社名検索用,8,FALSE))</f>
        <v>43962</v>
      </c>
      <c r="T60" s="1165"/>
      <c r="U60" s="1154" t="str">
        <f>IF(U44="","","～")</f>
        <v>～</v>
      </c>
      <c r="V60" s="1165">
        <f>IF(U44="","",VLOOKUP(U44,会社名検索用,9,FALSE))</f>
        <v>44275</v>
      </c>
      <c r="W60" s="1166"/>
      <c r="X60" s="452"/>
      <c r="Y60" s="452"/>
      <c r="Z60" s="37" t="s">
        <v>7</v>
      </c>
      <c r="AA60" s="1167">
        <f>IF(AC44="","",VLOOKUP(AC44,会社名検索用,8,FALSE))</f>
        <v>43972</v>
      </c>
      <c r="AB60" s="1165"/>
      <c r="AC60" s="1154" t="str">
        <f>IF(AC44="","","～")</f>
        <v>～</v>
      </c>
      <c r="AD60" s="1165">
        <f>IF(AC44="","",VLOOKUP(AC44,会社名検索用,9,FALSE))</f>
        <v>44275</v>
      </c>
      <c r="AE60" s="1166"/>
      <c r="AF60" s="452"/>
      <c r="AG60" s="453"/>
      <c r="AH60" s="37" t="s">
        <v>7</v>
      </c>
      <c r="AI60" s="1167">
        <f>IF(AK44="","",VLOOKUP(AK44,会社名検索用,8,FALSE))</f>
        <v>43976</v>
      </c>
      <c r="AJ60" s="1165"/>
      <c r="AK60" s="1154" t="str">
        <f>IF(AK44="","","～")</f>
        <v>～</v>
      </c>
      <c r="AL60" s="1165">
        <f>IF(AK44="","",VLOOKUP(AK44,会社名検索用,9,FALSE))</f>
        <v>44042</v>
      </c>
      <c r="AM60" s="1166"/>
      <c r="AN60" s="16"/>
      <c r="AO60" s="16"/>
      <c r="AP60" s="16"/>
    </row>
    <row r="61" spans="1:45" ht="14.1" customHeight="1" thickBot="1" x14ac:dyDescent="0.2">
      <c r="G61" s="16"/>
      <c r="H61" s="26"/>
      <c r="I61" s="16"/>
      <c r="J61" s="39"/>
      <c r="K61" s="30"/>
      <c r="L61" s="452"/>
      <c r="M61" s="452"/>
      <c r="N61" s="452"/>
      <c r="O61" s="452"/>
      <c r="P61" s="455"/>
      <c r="Q61" s="455"/>
      <c r="R61" s="455"/>
      <c r="S61" s="452"/>
      <c r="T61" s="452"/>
      <c r="U61" s="452"/>
      <c r="V61" s="452"/>
      <c r="W61" s="452"/>
      <c r="X61" s="452"/>
      <c r="Y61" s="452"/>
      <c r="Z61" s="455"/>
      <c r="AA61" s="452"/>
      <c r="AB61" s="452"/>
      <c r="AC61" s="452"/>
      <c r="AD61" s="452"/>
      <c r="AE61" s="452"/>
      <c r="AF61" s="452"/>
      <c r="AG61" s="452"/>
      <c r="AH61" s="455"/>
      <c r="AI61" s="452"/>
      <c r="AJ61" s="452"/>
      <c r="AK61" s="452"/>
      <c r="AL61" s="452"/>
      <c r="AM61" s="452"/>
      <c r="AN61" s="16"/>
      <c r="AO61" s="16"/>
      <c r="AP61" s="16"/>
    </row>
    <row r="62" spans="1:45" ht="30" customHeight="1" x14ac:dyDescent="0.15">
      <c r="A62" s="312" t="s">
        <v>23</v>
      </c>
      <c r="B62" s="17"/>
      <c r="C62" s="1129" t="str">
        <f>'11_基本情報入力'!$B$6</f>
        <v>北海道開発局　札幌開発建設部</v>
      </c>
      <c r="D62" s="1130"/>
      <c r="E62" s="1130"/>
      <c r="F62" s="1130"/>
      <c r="G62" s="1131"/>
      <c r="H62" s="228"/>
      <c r="I62" s="228"/>
      <c r="J62" s="229" t="s">
        <v>7</v>
      </c>
      <c r="K62" s="18" t="s">
        <v>64</v>
      </c>
      <c r="L62" s="1132">
        <f>'11_基本情報入力'!$B$10</f>
        <v>43917</v>
      </c>
      <c r="M62" s="1132"/>
      <c r="N62" s="1132"/>
      <c r="O62" s="1133"/>
      <c r="Q62" s="25"/>
      <c r="Y62" s="25"/>
      <c r="AF62" s="443" t="s">
        <v>888</v>
      </c>
      <c r="AG62" s="444"/>
      <c r="AH62" s="444"/>
      <c r="AI62" s="445"/>
      <c r="AJ62" s="1134">
        <f ca="1" xml:space="preserve"> MAX(提出回数)</f>
        <v>15</v>
      </c>
      <c r="AK62" s="1134"/>
      <c r="AL62" s="1155"/>
      <c r="AM62" s="1134"/>
    </row>
    <row r="63" spans="1:45" ht="30" customHeight="1" thickBot="1" x14ac:dyDescent="0.2">
      <c r="A63" s="313" t="s">
        <v>18</v>
      </c>
      <c r="B63" s="20"/>
      <c r="C63" s="1135" t="str">
        <f>'11_基本情報入力'!$B$4</f>
        <v>一般国道３６号　千歳市　錦町改良外一連工事</v>
      </c>
      <c r="D63" s="1136"/>
      <c r="E63" s="1136"/>
      <c r="F63" s="1136"/>
      <c r="G63" s="1137"/>
      <c r="H63" s="228"/>
      <c r="I63" s="228"/>
      <c r="J63" s="230"/>
      <c r="K63" s="21" t="s">
        <v>1</v>
      </c>
      <c r="L63" s="1138">
        <f>'11_基本情報入力'!$B$11</f>
        <v>44280</v>
      </c>
      <c r="M63" s="1138"/>
      <c r="N63" s="1138"/>
      <c r="O63" s="1139"/>
      <c r="Q63" s="25"/>
      <c r="Y63" s="25"/>
      <c r="AF63" s="443" t="s">
        <v>111</v>
      </c>
      <c r="AG63" s="444"/>
      <c r="AH63" s="444"/>
      <c r="AI63" s="445"/>
      <c r="AJ63" s="1140">
        <f ca="1">MAX(台帳作成日)</f>
        <v>44172</v>
      </c>
      <c r="AK63" s="1140"/>
      <c r="AL63" s="1156"/>
      <c r="AM63" s="1140"/>
      <c r="AO63" s="1126"/>
      <c r="AP63" s="1126"/>
      <c r="AQ63" s="1126"/>
      <c r="AR63" s="1126"/>
      <c r="AS63" s="1126"/>
    </row>
    <row r="64" spans="1:45" ht="30" customHeight="1" x14ac:dyDescent="0.15">
      <c r="A64" s="1158"/>
      <c r="B64" s="1158"/>
      <c r="C64" s="1159"/>
      <c r="D64" s="1159"/>
      <c r="E64" s="1159"/>
      <c r="F64" s="1159"/>
      <c r="G64" s="1159"/>
      <c r="H64" s="228"/>
      <c r="I64" s="228"/>
      <c r="J64" s="1162"/>
      <c r="K64" s="1163"/>
      <c r="L64" s="1164"/>
      <c r="M64" s="1164"/>
      <c r="N64" s="1164"/>
      <c r="O64" s="1164"/>
      <c r="Q64" s="25"/>
      <c r="Y64" s="25"/>
      <c r="AF64" s="1160"/>
      <c r="AG64" s="1160"/>
      <c r="AH64" s="1160"/>
      <c r="AI64" s="1160"/>
      <c r="AJ64" s="1161"/>
      <c r="AK64" s="1161"/>
      <c r="AL64" s="1161"/>
      <c r="AM64" s="1161"/>
      <c r="AO64" s="478"/>
      <c r="AP64" s="478"/>
      <c r="AQ64" s="478"/>
      <c r="AR64" s="478"/>
      <c r="AS64" s="478"/>
    </row>
    <row r="65" spans="1:39" ht="15" customHeight="1" thickBot="1" x14ac:dyDescent="0.25">
      <c r="A65" s="19"/>
      <c r="B65" s="222"/>
      <c r="C65" s="223"/>
      <c r="D65" s="22"/>
      <c r="E65" s="22"/>
      <c r="F65" s="22"/>
      <c r="G65" s="22"/>
      <c r="H65" s="19"/>
      <c r="I65" s="26"/>
      <c r="J65" s="24"/>
      <c r="K65" s="23"/>
      <c r="L65" s="446"/>
      <c r="M65" s="446"/>
      <c r="N65" s="446"/>
      <c r="O65" s="446"/>
      <c r="P65" s="447"/>
      <c r="Q65" s="447"/>
      <c r="R65" s="447"/>
      <c r="S65" s="447"/>
      <c r="T65" s="447"/>
      <c r="U65" s="447"/>
      <c r="V65" s="447"/>
      <c r="W65" s="447"/>
      <c r="X65" s="448"/>
      <c r="Y65" s="314"/>
      <c r="Z65" s="449"/>
      <c r="AA65" s="449"/>
      <c r="AB65" s="449"/>
      <c r="AC65" s="449"/>
      <c r="AD65" s="449"/>
      <c r="AE65" s="449"/>
      <c r="AF65" s="449"/>
      <c r="AG65" s="25"/>
      <c r="AM65" s="450"/>
    </row>
    <row r="66" spans="1:39" ht="15.95" customHeight="1" thickBot="1" x14ac:dyDescent="0.2">
      <c r="A66" s="1149" t="s">
        <v>1228</v>
      </c>
      <c r="B66" s="1150"/>
      <c r="C66" s="1141" t="str">
        <f>$C$5</f>
        <v>株式会社０１元請組</v>
      </c>
      <c r="D66" s="1142"/>
      <c r="E66" s="22"/>
      <c r="F66" s="22"/>
      <c r="G66" s="22"/>
      <c r="H66" s="26"/>
      <c r="I66" s="29"/>
      <c r="J66" s="309" t="str">
        <f>IF(M67="","",VLOOKUP(M67,会社名検索用,42,FALSE))</f>
        <v>二次下請</v>
      </c>
      <c r="K66" s="43"/>
      <c r="L66" s="452"/>
      <c r="M66" s="454"/>
      <c r="N66" s="454"/>
      <c r="O66" s="455"/>
      <c r="P66" s="452"/>
      <c r="Q66" s="453"/>
      <c r="R66" s="309" t="str">
        <f>IF(U67="","",VLOOKUP(U67,会社名検索用,42,FALSE))</f>
        <v>二次下請</v>
      </c>
      <c r="S66" s="43"/>
      <c r="T66" s="452"/>
      <c r="U66" s="454"/>
      <c r="V66" s="454"/>
      <c r="W66" s="455"/>
      <c r="X66" s="452"/>
      <c r="Y66" s="451"/>
      <c r="Z66" s="309" t="str">
        <f>IF(AC67="","",VLOOKUP(AC67,会社名検索用,42,FALSE))</f>
        <v>二次下請</v>
      </c>
      <c r="AA66" s="43"/>
      <c r="AB66" s="452"/>
      <c r="AC66" s="454"/>
      <c r="AD66" s="454"/>
      <c r="AE66" s="455"/>
      <c r="AF66" s="452"/>
      <c r="AG66" s="453"/>
      <c r="AH66" s="309" t="str">
        <f>IF(AK67="","",VLOOKUP(AK67,会社名検索用,42,FALSE))</f>
        <v>一次下請</v>
      </c>
      <c r="AI66" s="43"/>
      <c r="AJ66" s="452"/>
      <c r="AK66" s="454"/>
      <c r="AL66" s="454"/>
      <c r="AM66" s="455"/>
    </row>
    <row r="67" spans="1:39" ht="15.95" customHeight="1" x14ac:dyDescent="0.15">
      <c r="A67" s="1147" t="s">
        <v>1229</v>
      </c>
      <c r="B67" s="1148"/>
      <c r="C67" s="1143" t="str">
        <f>$C$6</f>
        <v>00001</v>
      </c>
      <c r="D67" s="1144"/>
      <c r="E67" s="22"/>
      <c r="F67" s="22"/>
      <c r="G67" s="22"/>
      <c r="H67" s="26"/>
      <c r="I67" s="32"/>
      <c r="J67" s="1116" t="str">
        <f>IF(M67="","",VLOOKUP(M67,会社名検索用,6,FALSE))</f>
        <v>構造物撤去工</v>
      </c>
      <c r="K67" s="440" t="s">
        <v>153</v>
      </c>
      <c r="L67" s="441"/>
      <c r="M67" s="1141" t="s">
        <v>788</v>
      </c>
      <c r="N67" s="1153"/>
      <c r="O67" s="1142"/>
      <c r="P67" s="455"/>
      <c r="Q67" s="456"/>
      <c r="R67" s="1116" t="str">
        <f>IF(U67="","",VLOOKUP(U67,会社名検索用,6,FALSE))</f>
        <v>情報ボックス工</v>
      </c>
      <c r="S67" s="440" t="s">
        <v>153</v>
      </c>
      <c r="T67" s="441"/>
      <c r="U67" s="1141" t="s">
        <v>1029</v>
      </c>
      <c r="V67" s="1153"/>
      <c r="W67" s="1142"/>
      <c r="X67" s="452"/>
      <c r="Y67" s="451"/>
      <c r="Z67" s="1116" t="str">
        <f>IF(AC67="","",VLOOKUP(AC67,会社名検索用,6,FALSE))</f>
        <v>道路土工</v>
      </c>
      <c r="AA67" s="440" t="s">
        <v>153</v>
      </c>
      <c r="AB67" s="441"/>
      <c r="AC67" s="1141" t="s">
        <v>860</v>
      </c>
      <c r="AD67" s="1153"/>
      <c r="AE67" s="1142"/>
      <c r="AF67" s="452"/>
      <c r="AG67" s="453"/>
      <c r="AH67" s="1116" t="str">
        <f>IF(AK67="","",VLOOKUP(AK67,会社名検索用,6,FALSE))</f>
        <v>転落防止柵設置工</v>
      </c>
      <c r="AI67" s="440" t="s">
        <v>153</v>
      </c>
      <c r="AJ67" s="441"/>
      <c r="AK67" s="1141" t="s">
        <v>844</v>
      </c>
      <c r="AL67" s="1153"/>
      <c r="AM67" s="1142"/>
    </row>
    <row r="68" spans="1:39" ht="15.95" customHeight="1" x14ac:dyDescent="0.15">
      <c r="A68" s="438" t="s">
        <v>10</v>
      </c>
      <c r="B68" s="439"/>
      <c r="C68" s="1143" t="str">
        <f>$C$7</f>
        <v>監督　一郎</v>
      </c>
      <c r="D68" s="1144"/>
      <c r="E68" s="22"/>
      <c r="F68" s="22"/>
      <c r="G68" s="22"/>
      <c r="H68" s="26"/>
      <c r="I68" s="32"/>
      <c r="J68" s="1117"/>
      <c r="K68" s="1181" t="s">
        <v>1230</v>
      </c>
      <c r="L68" s="1182"/>
      <c r="M68" s="1178" t="str">
        <f>IF(M67="","",INDEX(テーブル1[],MATCH(M67,テーブル1[会社名],),2))</f>
        <v>00014</v>
      </c>
      <c r="N68" s="1179"/>
      <c r="O68" s="1180"/>
      <c r="P68" s="455"/>
      <c r="Q68" s="456"/>
      <c r="R68" s="1117"/>
      <c r="S68" s="1181" t="s">
        <v>1230</v>
      </c>
      <c r="T68" s="1182"/>
      <c r="U68" s="1178" t="str">
        <f>IF(U67="","",INDEX(テーブル1[],MATCH(U67,テーブル1[会社名],),2))</f>
        <v>00017</v>
      </c>
      <c r="V68" s="1179"/>
      <c r="W68" s="1180"/>
      <c r="X68" s="452"/>
      <c r="Y68" s="451"/>
      <c r="Z68" s="1117"/>
      <c r="AA68" s="1181" t="s">
        <v>1230</v>
      </c>
      <c r="AB68" s="1182"/>
      <c r="AC68" s="1178" t="str">
        <f>IF(AC67="","",INDEX(テーブル1[],MATCH(AC67,テーブル1[会社名],),2))</f>
        <v>00019</v>
      </c>
      <c r="AD68" s="1179"/>
      <c r="AE68" s="1180"/>
      <c r="AF68" s="452"/>
      <c r="AG68" s="453"/>
      <c r="AH68" s="1117"/>
      <c r="AI68" s="1181" t="s">
        <v>1230</v>
      </c>
      <c r="AJ68" s="1182"/>
      <c r="AK68" s="1178" t="str">
        <f>IF(AK67="","",INDEX(テーブル1[],MATCH(AK67,テーブル1[会社名],),2))</f>
        <v>00022</v>
      </c>
      <c r="AL68" s="1179"/>
      <c r="AM68" s="1180"/>
    </row>
    <row r="69" spans="1:39" ht="15.95" customHeight="1" x14ac:dyDescent="0.15">
      <c r="A69" s="1145" t="str">
        <f>IF($C$5="","",IF(VLOOKUP($C$5,会社名検索用,28,FALSE)="","技術者区分未入力",(VLOOKUP($C$5,会社名検索用,28,FALSE)&amp;"名")))</f>
        <v>監理技術者名</v>
      </c>
      <c r="B69" s="1146"/>
      <c r="C69" s="1143" t="str">
        <f>$C$8</f>
        <v>主任　一子</v>
      </c>
      <c r="D69" s="1144"/>
      <c r="E69" s="22"/>
      <c r="F69" s="22"/>
      <c r="G69" s="22"/>
      <c r="H69" s="26"/>
      <c r="I69" s="32"/>
      <c r="J69" s="1117"/>
      <c r="K69" s="1183" t="s">
        <v>1198</v>
      </c>
      <c r="L69" s="1184"/>
      <c r="M69" s="1185" t="str">
        <f>IF(M67="","",VLOOKUP(M67,会社名検索用,7,FALSE))</f>
        <v>構造物撤去工</v>
      </c>
      <c r="N69" s="1186"/>
      <c r="O69" s="1187"/>
      <c r="P69" s="455"/>
      <c r="Q69" s="456"/>
      <c r="R69" s="1117"/>
      <c r="S69" s="1183" t="s">
        <v>1198</v>
      </c>
      <c r="T69" s="1184"/>
      <c r="U69" s="1185" t="str">
        <f>IF(U67="","",VLOOKUP(U67,会社名検索用,7,FALSE))</f>
        <v>情報ボックス工</v>
      </c>
      <c r="V69" s="1186"/>
      <c r="W69" s="1187"/>
      <c r="X69" s="452"/>
      <c r="Y69" s="451"/>
      <c r="Z69" s="1117"/>
      <c r="AA69" s="1183" t="s">
        <v>1198</v>
      </c>
      <c r="AB69" s="1184"/>
      <c r="AC69" s="1185" t="str">
        <f>IF(AC67="","",VLOOKUP(AC67,会社名検索用,7,FALSE))</f>
        <v>道路土工、排水構造物工、舗装工、縁石工、構造物撤去工</v>
      </c>
      <c r="AD69" s="1186"/>
      <c r="AE69" s="1187"/>
      <c r="AF69" s="452"/>
      <c r="AG69" s="453"/>
      <c r="AH69" s="1117"/>
      <c r="AI69" s="1183" t="s">
        <v>1198</v>
      </c>
      <c r="AJ69" s="1184"/>
      <c r="AK69" s="1185" t="str">
        <f>IF(AK67="","",VLOOKUP(AK67,会社名検索用,7,FALSE))</f>
        <v>転落防止柵設置工</v>
      </c>
      <c r="AL69" s="1186"/>
      <c r="AM69" s="1187"/>
    </row>
    <row r="70" spans="1:39" ht="15.95" customHeight="1" x14ac:dyDescent="0.15">
      <c r="A70" s="1147" t="s">
        <v>76</v>
      </c>
      <c r="B70" s="1148"/>
      <c r="C70" s="1143" t="str">
        <f>$C$9</f>
        <v>代理　一郎</v>
      </c>
      <c r="D70" s="1144"/>
      <c r="E70" s="22"/>
      <c r="F70" s="22"/>
      <c r="G70" s="22"/>
      <c r="H70" s="26"/>
      <c r="I70" s="32"/>
      <c r="J70" s="1117"/>
      <c r="K70" s="1188"/>
      <c r="L70" s="1189"/>
      <c r="M70" s="1190"/>
      <c r="N70" s="1191"/>
      <c r="O70" s="1192"/>
      <c r="P70" s="455"/>
      <c r="Q70" s="456"/>
      <c r="R70" s="1117"/>
      <c r="S70" s="1188"/>
      <c r="T70" s="1189"/>
      <c r="U70" s="1190"/>
      <c r="V70" s="1191"/>
      <c r="W70" s="1192"/>
      <c r="X70" s="452"/>
      <c r="Y70" s="451"/>
      <c r="Z70" s="1117"/>
      <c r="AA70" s="1188"/>
      <c r="AB70" s="1189"/>
      <c r="AC70" s="1190"/>
      <c r="AD70" s="1191"/>
      <c r="AE70" s="1192"/>
      <c r="AF70" s="452"/>
      <c r="AG70" s="453"/>
      <c r="AH70" s="1117"/>
      <c r="AI70" s="1188"/>
      <c r="AJ70" s="1189"/>
      <c r="AK70" s="1190"/>
      <c r="AL70" s="1191"/>
      <c r="AM70" s="1192"/>
    </row>
    <row r="71" spans="1:39" ht="15.95" customHeight="1" x14ac:dyDescent="0.15">
      <c r="A71" s="1147" t="s">
        <v>1004</v>
      </c>
      <c r="B71" s="1148"/>
      <c r="C71" s="1127" t="str">
        <f>$C$10</f>
        <v>補佐　一子</v>
      </c>
      <c r="D71" s="1128"/>
      <c r="E71" s="22"/>
      <c r="F71" s="22"/>
      <c r="G71" s="22"/>
      <c r="H71" s="26"/>
      <c r="I71" s="32"/>
      <c r="J71" s="1117"/>
      <c r="K71" s="1188"/>
      <c r="L71" s="1189"/>
      <c r="M71" s="1190"/>
      <c r="N71" s="1191"/>
      <c r="O71" s="1192"/>
      <c r="P71" s="455"/>
      <c r="Q71" s="456"/>
      <c r="R71" s="1117"/>
      <c r="S71" s="1188"/>
      <c r="T71" s="1189"/>
      <c r="U71" s="1190"/>
      <c r="V71" s="1191"/>
      <c r="W71" s="1192"/>
      <c r="X71" s="452"/>
      <c r="Y71" s="451"/>
      <c r="Z71" s="1117"/>
      <c r="AA71" s="1188"/>
      <c r="AB71" s="1189"/>
      <c r="AC71" s="1190"/>
      <c r="AD71" s="1191"/>
      <c r="AE71" s="1192"/>
      <c r="AF71" s="452"/>
      <c r="AG71" s="453"/>
      <c r="AH71" s="1117"/>
      <c r="AI71" s="1188"/>
      <c r="AJ71" s="1189"/>
      <c r="AK71" s="1190"/>
      <c r="AL71" s="1191"/>
      <c r="AM71" s="1192"/>
    </row>
    <row r="72" spans="1:39" ht="15.95" customHeight="1" thickBot="1" x14ac:dyDescent="0.2">
      <c r="A72" s="1168" t="s">
        <v>166</v>
      </c>
      <c r="B72" s="1169"/>
      <c r="C72" s="1151"/>
      <c r="D72" s="1152"/>
      <c r="E72" s="22"/>
      <c r="F72" s="22"/>
      <c r="G72" s="22"/>
      <c r="H72" s="26"/>
      <c r="I72" s="180"/>
      <c r="J72" s="1117"/>
      <c r="K72" s="1193"/>
      <c r="L72" s="1194"/>
      <c r="M72" s="1195"/>
      <c r="N72" s="1196"/>
      <c r="O72" s="1197"/>
      <c r="P72" s="455"/>
      <c r="Q72" s="456"/>
      <c r="R72" s="1117"/>
      <c r="S72" s="1193"/>
      <c r="T72" s="1194"/>
      <c r="U72" s="1195"/>
      <c r="V72" s="1196"/>
      <c r="W72" s="1197"/>
      <c r="X72" s="452"/>
      <c r="Y72" s="451"/>
      <c r="Z72" s="1117"/>
      <c r="AA72" s="1193"/>
      <c r="AB72" s="1194"/>
      <c r="AC72" s="1195"/>
      <c r="AD72" s="1196"/>
      <c r="AE72" s="1197"/>
      <c r="AF72" s="452"/>
      <c r="AG72" s="453"/>
      <c r="AH72" s="1117"/>
      <c r="AI72" s="1193"/>
      <c r="AJ72" s="1194"/>
      <c r="AK72" s="1195"/>
      <c r="AL72" s="1196"/>
      <c r="AM72" s="1197"/>
    </row>
    <row r="73" spans="1:39" ht="15.95" customHeight="1" x14ac:dyDescent="0.15">
      <c r="A73" s="1170"/>
      <c r="B73" s="1171" t="s">
        <v>65</v>
      </c>
      <c r="C73" s="1151"/>
      <c r="D73" s="1152"/>
      <c r="E73" s="22"/>
      <c r="F73" s="22"/>
      <c r="G73" s="19"/>
      <c r="H73" s="26"/>
      <c r="I73" s="32"/>
      <c r="J73" s="1117"/>
      <c r="K73" s="1198" t="s">
        <v>1231</v>
      </c>
      <c r="L73" s="1199"/>
      <c r="M73" s="1178" t="str">
        <f>IF(M67="","",VLOOKUP(M67,会社名検索用,2,FALSE))</f>
        <v>下請　次郎14</v>
      </c>
      <c r="N73" s="1179"/>
      <c r="O73" s="1180"/>
      <c r="P73" s="457"/>
      <c r="Q73" s="458"/>
      <c r="R73" s="1117"/>
      <c r="S73" s="1198" t="s">
        <v>1231</v>
      </c>
      <c r="T73" s="1199"/>
      <c r="U73" s="1178" t="str">
        <f>IF(U67="","",VLOOKUP(U67,会社名検索用,2,FALSE))</f>
        <v>下請　次郎17</v>
      </c>
      <c r="V73" s="1179"/>
      <c r="W73" s="1180"/>
      <c r="X73" s="452"/>
      <c r="Y73" s="459"/>
      <c r="Z73" s="1117"/>
      <c r="AA73" s="1198" t="s">
        <v>1231</v>
      </c>
      <c r="AB73" s="1199"/>
      <c r="AC73" s="1178" t="str">
        <f>IF(AC67="","",VLOOKUP(AC67,会社名検索用,2,FALSE))</f>
        <v>下請　次郎19</v>
      </c>
      <c r="AD73" s="1179"/>
      <c r="AE73" s="1180"/>
      <c r="AF73" s="460"/>
      <c r="AG73" s="459"/>
      <c r="AH73" s="1117"/>
      <c r="AI73" s="1198" t="s">
        <v>1231</v>
      </c>
      <c r="AJ73" s="1199"/>
      <c r="AK73" s="1178" t="str">
        <f>IF(AK67="","",VLOOKUP(AK67,会社名検索用,2,FALSE))</f>
        <v>下請　次郎22</v>
      </c>
      <c r="AL73" s="1179"/>
      <c r="AM73" s="1180"/>
    </row>
    <row r="74" spans="1:39" ht="15.95" customHeight="1" x14ac:dyDescent="0.15">
      <c r="A74" s="1172" t="s">
        <v>166</v>
      </c>
      <c r="B74" s="1173"/>
      <c r="C74" s="1151"/>
      <c r="D74" s="1152"/>
      <c r="E74" s="19"/>
      <c r="F74" s="19"/>
      <c r="G74" s="51"/>
      <c r="H74" s="26"/>
      <c r="I74" s="32"/>
      <c r="J74" s="1117"/>
      <c r="K74" s="1198" t="s">
        <v>1233</v>
      </c>
      <c r="L74" s="1199"/>
      <c r="M74" s="1178" t="str">
        <f>IF(M67="","",VLOOKUP(M67,会社名検索用,15,FALSE) &amp; VLOOKUP(M67,会社名検索用,16,FALSE))</f>
        <v>般-27石15716</v>
      </c>
      <c r="N74" s="1179"/>
      <c r="O74" s="1180"/>
      <c r="P74" s="461"/>
      <c r="Q74" s="462"/>
      <c r="R74" s="1117"/>
      <c r="S74" s="1198" t="s">
        <v>1233</v>
      </c>
      <c r="T74" s="1199"/>
      <c r="U74" s="1178" t="str">
        <f>IF(U67="","",VLOOKUP(U67,会社名検索用,15,FALSE) &amp; VLOOKUP(U67,会社名検索用,16,FALSE))</f>
        <v>般-1胆05102</v>
      </c>
      <c r="V74" s="1179"/>
      <c r="W74" s="1180"/>
      <c r="X74" s="452"/>
      <c r="Y74" s="463"/>
      <c r="Z74" s="1117"/>
      <c r="AA74" s="1198" t="s">
        <v>1233</v>
      </c>
      <c r="AB74" s="1199"/>
      <c r="AC74" s="1178" t="str">
        <f>IF(AC67="","",VLOOKUP(AC67,会社名検索用,15,FALSE) &amp; VLOOKUP(AC67,会社名検索用,16,FALSE))</f>
        <v>般-27石15716</v>
      </c>
      <c r="AD74" s="1179"/>
      <c r="AE74" s="1180"/>
      <c r="AF74" s="464"/>
      <c r="AG74" s="463"/>
      <c r="AH74" s="1117"/>
      <c r="AI74" s="1198" t="s">
        <v>1233</v>
      </c>
      <c r="AJ74" s="1199"/>
      <c r="AK74" s="1178" t="str">
        <f>IF(AK67="","",VLOOKUP(AK67,会社名検索用,15,FALSE) &amp; VLOOKUP(AK67,会社名検索用,16,FALSE))</f>
        <v>般-X0石2X154</v>
      </c>
      <c r="AL74" s="1179"/>
      <c r="AM74" s="1180"/>
    </row>
    <row r="75" spans="1:39" ht="15.95" customHeight="1" thickBot="1" x14ac:dyDescent="0.2">
      <c r="A75" s="1174"/>
      <c r="B75" s="1175" t="s">
        <v>60</v>
      </c>
      <c r="C75" s="1176"/>
      <c r="D75" s="1177"/>
      <c r="E75" s="51"/>
      <c r="F75" s="51"/>
      <c r="G75" s="51"/>
      <c r="H75" s="26"/>
      <c r="I75" s="32"/>
      <c r="J75" s="1117"/>
      <c r="K75" s="1200" t="s">
        <v>1280</v>
      </c>
      <c r="L75" s="1199"/>
      <c r="M75" s="1178" t="str">
        <f>IF(M67="","",VLOOKUP(M67,会社名検索用,14,FALSE))</f>
        <v>一般</v>
      </c>
      <c r="N75" s="1179"/>
      <c r="O75" s="1180"/>
      <c r="P75" s="461"/>
      <c r="Q75" s="462"/>
      <c r="R75" s="1117"/>
      <c r="S75" s="1200" t="s">
        <v>1280</v>
      </c>
      <c r="T75" s="1199"/>
      <c r="U75" s="1178" t="str">
        <f>IF(U67="","",VLOOKUP(U67,会社名検索用,14,FALSE))</f>
        <v>一般</v>
      </c>
      <c r="V75" s="1179"/>
      <c r="W75" s="1180"/>
      <c r="X75" s="452"/>
      <c r="Y75" s="463"/>
      <c r="Z75" s="1117"/>
      <c r="AA75" s="1200" t="s">
        <v>1280</v>
      </c>
      <c r="AB75" s="1199"/>
      <c r="AC75" s="1178" t="str">
        <f>IF(AC67="","",VLOOKUP(AC67,会社名検索用,14,FALSE))</f>
        <v>一般</v>
      </c>
      <c r="AD75" s="1179"/>
      <c r="AE75" s="1180"/>
      <c r="AF75" s="464"/>
      <c r="AG75" s="463"/>
      <c r="AH75" s="1117"/>
      <c r="AI75" s="1200" t="s">
        <v>1280</v>
      </c>
      <c r="AJ75" s="1199"/>
      <c r="AK75" s="1178" t="str">
        <f>IF(AK67="","",VLOOKUP(AK67,会社名検索用,14,FALSE))</f>
        <v>一般</v>
      </c>
      <c r="AL75" s="1179"/>
      <c r="AM75" s="1180"/>
    </row>
    <row r="76" spans="1:39" ht="15.95" customHeight="1" x14ac:dyDescent="0.15">
      <c r="A76" s="26"/>
      <c r="B76" s="26"/>
      <c r="C76" s="38"/>
      <c r="D76" s="27"/>
      <c r="E76" s="51"/>
      <c r="F76" s="51"/>
      <c r="G76" s="51"/>
      <c r="H76" s="26"/>
      <c r="I76" s="32"/>
      <c r="J76" s="1117"/>
      <c r="K76" s="1198" t="s">
        <v>1234</v>
      </c>
      <c r="L76" s="1199"/>
      <c r="M76" s="1178" t="str">
        <f>IF(M67="","",VLOOKUP(M67,会社名検索用,22,FALSE) &amp; VLOOKUP(M67,会社名検索用,23,FALSE))</f>
        <v/>
      </c>
      <c r="N76" s="1179"/>
      <c r="O76" s="1180"/>
      <c r="P76" s="461"/>
      <c r="Q76" s="462"/>
      <c r="R76" s="1117"/>
      <c r="S76" s="1198" t="s">
        <v>1234</v>
      </c>
      <c r="T76" s="1199"/>
      <c r="U76" s="1178" t="str">
        <f>IF(U67="","",VLOOKUP(U67,会社名検索用,22,FALSE) &amp; VLOOKUP(U67,会社名検索用,23,FALSE))</f>
        <v/>
      </c>
      <c r="V76" s="1179"/>
      <c r="W76" s="1180"/>
      <c r="X76" s="452"/>
      <c r="Y76" s="463"/>
      <c r="Z76" s="1117"/>
      <c r="AA76" s="1198" t="s">
        <v>1234</v>
      </c>
      <c r="AB76" s="1199"/>
      <c r="AC76" s="1178" t="str">
        <f>IF(AC67="","",VLOOKUP(AC67,会社名検索用,22,FALSE) &amp; VLOOKUP(AC67,会社名検索用,23,FALSE))</f>
        <v/>
      </c>
      <c r="AD76" s="1179"/>
      <c r="AE76" s="1180"/>
      <c r="AF76" s="464"/>
      <c r="AG76" s="463"/>
      <c r="AH76" s="1117"/>
      <c r="AI76" s="1198" t="s">
        <v>1234</v>
      </c>
      <c r="AJ76" s="1199"/>
      <c r="AK76" s="1178" t="str">
        <f>IF(AK67="","",VLOOKUP(AK67,会社名検索用,22,FALSE) &amp; VLOOKUP(AK67,会社名検索用,23,FALSE))</f>
        <v/>
      </c>
      <c r="AL76" s="1179"/>
      <c r="AM76" s="1180"/>
    </row>
    <row r="77" spans="1:39" ht="15.95" customHeight="1" x14ac:dyDescent="0.15">
      <c r="A77" s="26"/>
      <c r="B77" s="26"/>
      <c r="C77" s="38"/>
      <c r="D77" s="27"/>
      <c r="E77" s="51"/>
      <c r="F77" s="51"/>
      <c r="G77" s="51"/>
      <c r="H77" s="26"/>
      <c r="I77" s="32"/>
      <c r="J77" s="1117"/>
      <c r="K77" s="1200" t="s">
        <v>1280</v>
      </c>
      <c r="L77" s="1199"/>
      <c r="M77" s="1178" t="str">
        <f>IF(M67="","",IF(VLOOKUP(M67,会社名検索用,21,FALSE)="","",VLOOKUP(M67,会社名検索用,21,FALSE)))</f>
        <v/>
      </c>
      <c r="N77" s="1179"/>
      <c r="O77" s="1180"/>
      <c r="P77" s="461"/>
      <c r="Q77" s="462"/>
      <c r="R77" s="1117"/>
      <c r="S77" s="1200" t="s">
        <v>1280</v>
      </c>
      <c r="T77" s="1199"/>
      <c r="U77" s="1178" t="str">
        <f>IF(U67="","",IF(VLOOKUP(U67,会社名検索用,21,FALSE)="","",VLOOKUP(U67,会社名検索用,21,FALSE)))</f>
        <v/>
      </c>
      <c r="V77" s="1179"/>
      <c r="W77" s="1180"/>
      <c r="X77" s="452"/>
      <c r="Y77" s="463"/>
      <c r="Z77" s="1117"/>
      <c r="AA77" s="1200" t="s">
        <v>1280</v>
      </c>
      <c r="AB77" s="1199"/>
      <c r="AC77" s="1178" t="str">
        <f>IF(AC67="","",IF(VLOOKUP(AC67,会社名検索用,21,FALSE)="","",VLOOKUP(AC67,会社名検索用,21,FALSE)))</f>
        <v/>
      </c>
      <c r="AD77" s="1179"/>
      <c r="AE77" s="1180"/>
      <c r="AF77" s="464"/>
      <c r="AG77" s="463"/>
      <c r="AH77" s="1117"/>
      <c r="AI77" s="1200" t="s">
        <v>1280</v>
      </c>
      <c r="AJ77" s="1199"/>
      <c r="AK77" s="1178" t="str">
        <f>IF(AK67="","",IF(VLOOKUP(AK67,会社名検索用,21,FALSE)="","",VLOOKUP(AK67,会社名検索用,21,FALSE)))</f>
        <v/>
      </c>
      <c r="AL77" s="1179"/>
      <c r="AM77" s="1180"/>
    </row>
    <row r="78" spans="1:39" ht="15.95" customHeight="1" thickBot="1" x14ac:dyDescent="0.2">
      <c r="A78" s="26"/>
      <c r="B78" s="26"/>
      <c r="C78" s="38"/>
      <c r="D78" s="27"/>
      <c r="E78" s="51"/>
      <c r="F78" s="51"/>
      <c r="G78" s="51"/>
      <c r="H78" s="26"/>
      <c r="I78" s="32"/>
      <c r="J78" s="1117"/>
      <c r="K78" s="1201" t="s">
        <v>57</v>
      </c>
      <c r="L78" s="1202"/>
      <c r="M78" s="1178" t="str">
        <f>IF(M67="","",VLOOKUP(M67,会社名検索用,36,FALSE))</f>
        <v>安全　二助14</v>
      </c>
      <c r="N78" s="1179"/>
      <c r="O78" s="1180"/>
      <c r="P78" s="461"/>
      <c r="Q78" s="462"/>
      <c r="R78" s="1117"/>
      <c r="S78" s="1201" t="s">
        <v>57</v>
      </c>
      <c r="T78" s="1202"/>
      <c r="U78" s="1178" t="str">
        <f>IF(U67="","",VLOOKUP(U67,会社名検索用,36,FALSE))</f>
        <v>安全　二助17</v>
      </c>
      <c r="V78" s="1179"/>
      <c r="W78" s="1180"/>
      <c r="X78" s="452"/>
      <c r="Y78" s="463"/>
      <c r="Z78" s="1117"/>
      <c r="AA78" s="1201" t="s">
        <v>57</v>
      </c>
      <c r="AB78" s="1202"/>
      <c r="AC78" s="1178" t="str">
        <f>IF(AC67="","",VLOOKUP(AC67,会社名検索用,36,FALSE))</f>
        <v>安全　二助19</v>
      </c>
      <c r="AD78" s="1179"/>
      <c r="AE78" s="1180"/>
      <c r="AF78" s="464"/>
      <c r="AG78" s="463"/>
      <c r="AH78" s="1117"/>
      <c r="AI78" s="1201" t="s">
        <v>57</v>
      </c>
      <c r="AJ78" s="1202"/>
      <c r="AK78" s="1178" t="str">
        <f>IF(AK67="","",VLOOKUP(AK67,会社名検索用,36,FALSE))</f>
        <v>安全　二助22</v>
      </c>
      <c r="AL78" s="1179"/>
      <c r="AM78" s="1180"/>
    </row>
    <row r="79" spans="1:39" ht="15.95" customHeight="1" x14ac:dyDescent="0.15">
      <c r="A79" s="41" t="s">
        <v>61</v>
      </c>
      <c r="B79" s="42"/>
      <c r="C79" s="1124" t="s">
        <v>62</v>
      </c>
      <c r="D79" s="1125"/>
      <c r="E79" s="51"/>
      <c r="F79" s="51"/>
      <c r="G79" s="34" t="s">
        <v>138</v>
      </c>
      <c r="H79" s="26"/>
      <c r="I79" s="32"/>
      <c r="J79" s="1117"/>
      <c r="K79" s="1183" t="str">
        <f>IF(M67="","",IF(VLOOKUP(M67,会社名検索用,28,FALSE)="","技術者区分未入力",(VLOOKUP(M67,会社名検索用,28,FALSE))))</f>
        <v>主任技術者</v>
      </c>
      <c r="L79" s="1184"/>
      <c r="M79" s="1178" t="str">
        <f>IF(M67="","",VLOOKUP(M67,会社名検索用,30,FALSE))</f>
        <v>主任　二子14</v>
      </c>
      <c r="N79" s="1179"/>
      <c r="O79" s="1180"/>
      <c r="P79" s="455"/>
      <c r="Q79" s="456"/>
      <c r="R79" s="1117"/>
      <c r="S79" s="1183" t="str">
        <f>IF(U67="","",IF(VLOOKUP(U67,会社名検索用,28,FALSE)="","技術者区分未入力",(VLOOKUP(U67,会社名検索用,28,FALSE))))</f>
        <v>主任技術者</v>
      </c>
      <c r="T79" s="1184"/>
      <c r="U79" s="1178" t="str">
        <f>IF(U67="","",VLOOKUP(U67,会社名検索用,30,FALSE))</f>
        <v>主任　二子17</v>
      </c>
      <c r="V79" s="1179"/>
      <c r="W79" s="1180"/>
      <c r="X79" s="452"/>
      <c r="Y79" s="453"/>
      <c r="Z79" s="1117"/>
      <c r="AA79" s="1183" t="str">
        <f>IF(AC67="","",IF(VLOOKUP(AC67,会社名検索用,28,FALSE)="","技術者区分未入力",(VLOOKUP(AC67,会社名検索用,28,FALSE))))</f>
        <v>主任技術者</v>
      </c>
      <c r="AB79" s="1184"/>
      <c r="AC79" s="1178" t="str">
        <f>IF(AC67="","",VLOOKUP(AC67,会社名検索用,30,FALSE))</f>
        <v>主任　二子19</v>
      </c>
      <c r="AD79" s="1179"/>
      <c r="AE79" s="1180"/>
      <c r="AF79" s="452"/>
      <c r="AG79" s="453"/>
      <c r="AH79" s="1117"/>
      <c r="AI79" s="1183" t="str">
        <f>IF(AK67="","",IF(VLOOKUP(AK67,会社名検索用,28,FALSE)="","技術者区分未入力",(VLOOKUP(AK67,会社名検索用,28,FALSE))))</f>
        <v>主任技術者</v>
      </c>
      <c r="AJ79" s="1184"/>
      <c r="AK79" s="1178" t="str">
        <f>IF(AK67="","",VLOOKUP(AK67,会社名検索用,30,FALSE))</f>
        <v>主任　二子22</v>
      </c>
      <c r="AL79" s="1179"/>
      <c r="AM79" s="1180"/>
    </row>
    <row r="80" spans="1:39" ht="15.95" customHeight="1" thickBot="1" x14ac:dyDescent="0.2">
      <c r="A80" s="36"/>
      <c r="B80" s="23"/>
      <c r="C80" s="1122" t="str">
        <f>$C$9</f>
        <v>代理　一郎</v>
      </c>
      <c r="D80" s="1123"/>
      <c r="E80" s="51"/>
      <c r="F80" s="51"/>
      <c r="G80" s="231" t="str">
        <f>$C$8</f>
        <v>主任　一子</v>
      </c>
      <c r="H80" s="15"/>
      <c r="I80" s="32"/>
      <c r="J80" s="1117"/>
      <c r="K80" s="1203"/>
      <c r="L80" s="1204" t="s">
        <v>1279</v>
      </c>
      <c r="M80" s="1198" t="str">
        <f>IF(M67="","",VLOOKUP(M67,会社名検索用,32,FALSE))</f>
        <v>有</v>
      </c>
      <c r="N80" s="1205"/>
      <c r="O80" s="1206"/>
      <c r="P80" s="455"/>
      <c r="Q80" s="456"/>
      <c r="R80" s="1117"/>
      <c r="S80" s="1203"/>
      <c r="T80" s="1204" t="s">
        <v>1279</v>
      </c>
      <c r="U80" s="1198" t="str">
        <f>IF(U67="","",VLOOKUP(U67,会社名検索用,32,FALSE))</f>
        <v>有</v>
      </c>
      <c r="V80" s="1205"/>
      <c r="W80" s="1206"/>
      <c r="X80" s="452"/>
      <c r="Y80" s="453"/>
      <c r="Z80" s="1117"/>
      <c r="AA80" s="1203"/>
      <c r="AB80" s="1204" t="s">
        <v>1279</v>
      </c>
      <c r="AC80" s="1198" t="str">
        <f>IF(AC67="","",VLOOKUP(AC67,会社名検索用,32,FALSE))</f>
        <v>有</v>
      </c>
      <c r="AD80" s="1205"/>
      <c r="AE80" s="1206"/>
      <c r="AF80" s="452"/>
      <c r="AG80" s="453"/>
      <c r="AH80" s="1117"/>
      <c r="AI80" s="1203"/>
      <c r="AJ80" s="1204" t="s">
        <v>1279</v>
      </c>
      <c r="AK80" s="1198" t="str">
        <f>IF(AK67="","",VLOOKUP(AK67,会社名検索用,32,FALSE))</f>
        <v>有</v>
      </c>
      <c r="AL80" s="1205"/>
      <c r="AM80" s="1206"/>
    </row>
    <row r="81" spans="1:39" ht="15.95" customHeight="1" x14ac:dyDescent="0.15">
      <c r="A81" s="26"/>
      <c r="B81" s="26"/>
      <c r="C81" s="15"/>
      <c r="D81" s="315"/>
      <c r="E81" s="27"/>
      <c r="F81" s="31"/>
      <c r="G81" s="38"/>
      <c r="H81" s="26"/>
      <c r="I81" s="435"/>
      <c r="J81" s="33" t="s">
        <v>58</v>
      </c>
      <c r="K81" s="1207" t="s">
        <v>1232</v>
      </c>
      <c r="L81" s="1208"/>
      <c r="M81" s="1209"/>
      <c r="N81" s="1210"/>
      <c r="O81" s="1211"/>
      <c r="P81" s="455"/>
      <c r="Q81" s="455"/>
      <c r="R81" s="33" t="s">
        <v>58</v>
      </c>
      <c r="S81" s="1207" t="s">
        <v>1232</v>
      </c>
      <c r="T81" s="1208"/>
      <c r="U81" s="1209"/>
      <c r="V81" s="1210"/>
      <c r="W81" s="1211"/>
      <c r="X81" s="452"/>
      <c r="Y81" s="452"/>
      <c r="Z81" s="33" t="s">
        <v>58</v>
      </c>
      <c r="AA81" s="1207" t="s">
        <v>1232</v>
      </c>
      <c r="AB81" s="1208"/>
      <c r="AC81" s="1209"/>
      <c r="AD81" s="1210"/>
      <c r="AE81" s="1211"/>
      <c r="AF81" s="452"/>
      <c r="AG81" s="453"/>
      <c r="AH81" s="33" t="s">
        <v>58</v>
      </c>
      <c r="AI81" s="1207" t="s">
        <v>1232</v>
      </c>
      <c r="AJ81" s="1208"/>
      <c r="AK81" s="1209"/>
      <c r="AL81" s="1210"/>
      <c r="AM81" s="1211"/>
    </row>
    <row r="82" spans="1:39" ht="15.95" customHeight="1" thickBot="1" x14ac:dyDescent="0.2">
      <c r="A82" s="26"/>
      <c r="B82" s="26"/>
      <c r="C82" s="15"/>
      <c r="D82" s="45"/>
      <c r="E82" s="321"/>
      <c r="F82" s="47"/>
      <c r="G82" s="28"/>
      <c r="H82" s="1157"/>
      <c r="I82" s="32"/>
      <c r="J82" s="35" t="s">
        <v>59</v>
      </c>
      <c r="K82" s="1212"/>
      <c r="L82" s="1213" t="s">
        <v>60</v>
      </c>
      <c r="M82" s="1209"/>
      <c r="N82" s="1210"/>
      <c r="O82" s="1211"/>
      <c r="P82" s="455"/>
      <c r="Q82" s="455"/>
      <c r="R82" s="35" t="s">
        <v>59</v>
      </c>
      <c r="S82" s="1212"/>
      <c r="T82" s="1213" t="s">
        <v>60</v>
      </c>
      <c r="U82" s="1209"/>
      <c r="V82" s="1210"/>
      <c r="W82" s="1211"/>
      <c r="X82" s="452"/>
      <c r="Y82" s="452"/>
      <c r="Z82" s="35" t="s">
        <v>59</v>
      </c>
      <c r="AA82" s="1212"/>
      <c r="AB82" s="1213" t="s">
        <v>60</v>
      </c>
      <c r="AC82" s="1209"/>
      <c r="AD82" s="1210"/>
      <c r="AE82" s="1211"/>
      <c r="AF82" s="452"/>
      <c r="AG82" s="453"/>
      <c r="AH82" s="35" t="s">
        <v>59</v>
      </c>
      <c r="AI82" s="1212"/>
      <c r="AJ82" s="1213" t="s">
        <v>60</v>
      </c>
      <c r="AK82" s="1209"/>
      <c r="AL82" s="1210"/>
      <c r="AM82" s="1211"/>
    </row>
    <row r="83" spans="1:39" ht="15.95" customHeight="1" thickBot="1" x14ac:dyDescent="0.2">
      <c r="A83" s="26"/>
      <c r="B83" s="26"/>
      <c r="C83" s="15"/>
      <c r="D83" s="45"/>
      <c r="E83" s="27"/>
      <c r="F83" s="52"/>
      <c r="G83" s="27"/>
      <c r="I83" s="32"/>
      <c r="J83" s="37" t="s">
        <v>7</v>
      </c>
      <c r="K83" s="1167">
        <f>IF(M67="","",VLOOKUP(M67,会社名検索用,8,FALSE))</f>
        <v>43976</v>
      </c>
      <c r="L83" s="1165"/>
      <c r="M83" s="1154" t="str">
        <f>IF(M67="","","～")</f>
        <v>～</v>
      </c>
      <c r="N83" s="1165">
        <f>IF(M67="","",VLOOKUP(M67,会社名検索用,9,FALSE))</f>
        <v>44042</v>
      </c>
      <c r="O83" s="1166"/>
      <c r="P83" s="455"/>
      <c r="Q83" s="455"/>
      <c r="R83" s="37" t="s">
        <v>7</v>
      </c>
      <c r="S83" s="1167">
        <f>IF(U67="","",VLOOKUP(U67,会社名検索用,8,FALSE))</f>
        <v>43994</v>
      </c>
      <c r="T83" s="1165"/>
      <c r="U83" s="1154" t="str">
        <f>IF(U67="","","～")</f>
        <v>～</v>
      </c>
      <c r="V83" s="1165">
        <f>IF(U67="","",VLOOKUP(U67,会社名検索用,9,FALSE))</f>
        <v>44043</v>
      </c>
      <c r="W83" s="1166"/>
      <c r="X83" s="452"/>
      <c r="Y83" s="452"/>
      <c r="Z83" s="37" t="s">
        <v>7</v>
      </c>
      <c r="AA83" s="1167">
        <f>IF(AC67="","",VLOOKUP(AC67,会社名検索用,8,FALSE))</f>
        <v>43976</v>
      </c>
      <c r="AB83" s="1165"/>
      <c r="AC83" s="1154" t="str">
        <f>IF(AC67="","","～")</f>
        <v>～</v>
      </c>
      <c r="AD83" s="1165">
        <f>IF(AC67="","",VLOOKUP(AC67,会社名検索用,9,FALSE))</f>
        <v>44278</v>
      </c>
      <c r="AE83" s="1166"/>
      <c r="AF83" s="452"/>
      <c r="AG83" s="453"/>
      <c r="AH83" s="37" t="s">
        <v>7</v>
      </c>
      <c r="AI83" s="1167">
        <f>IF(AK67="","",VLOOKUP(AK67,会社名検索用,8,FALSE))</f>
        <v>44013</v>
      </c>
      <c r="AJ83" s="1165"/>
      <c r="AK83" s="1154" t="str">
        <f>IF(AK67="","","～")</f>
        <v>～</v>
      </c>
      <c r="AL83" s="1165">
        <f>IF(AK67="","",VLOOKUP(AK67,会社名検索用,9,FALSE))</f>
        <v>44134</v>
      </c>
      <c r="AM83" s="1166"/>
    </row>
    <row r="84" spans="1:39" ht="15.95" customHeight="1" thickBot="1" x14ac:dyDescent="0.2">
      <c r="A84" s="41" t="s">
        <v>63</v>
      </c>
      <c r="B84" s="42"/>
      <c r="C84" s="1118"/>
      <c r="D84" s="1119"/>
      <c r="E84" s="44"/>
      <c r="F84" s="27"/>
      <c r="G84" s="27"/>
      <c r="I84" s="32"/>
      <c r="J84" s="40"/>
      <c r="K84" s="28"/>
      <c r="L84" s="465"/>
      <c r="M84" s="465"/>
      <c r="N84" s="465"/>
      <c r="O84" s="465"/>
      <c r="P84" s="466"/>
      <c r="Q84" s="466"/>
      <c r="R84" s="466"/>
      <c r="S84" s="465"/>
      <c r="T84" s="465"/>
      <c r="U84" s="465"/>
      <c r="V84" s="465"/>
      <c r="W84" s="465"/>
      <c r="X84" s="467"/>
      <c r="Y84" s="452"/>
      <c r="Z84" s="455"/>
      <c r="AA84" s="453"/>
      <c r="AB84" s="453"/>
      <c r="AC84" s="453"/>
      <c r="AD84" s="453"/>
      <c r="AE84" s="453"/>
      <c r="AF84" s="452"/>
      <c r="AG84" s="453"/>
      <c r="AH84" s="455"/>
      <c r="AI84" s="453"/>
      <c r="AJ84" s="453"/>
      <c r="AK84" s="453"/>
      <c r="AL84" s="453"/>
      <c r="AM84" s="453"/>
    </row>
    <row r="85" spans="1:39" ht="15.95" customHeight="1" thickBot="1" x14ac:dyDescent="0.2">
      <c r="A85" s="36"/>
      <c r="B85" s="23"/>
      <c r="C85" s="1120"/>
      <c r="D85" s="1121"/>
      <c r="G85" s="46"/>
      <c r="I85" s="29"/>
      <c r="J85" s="309" t="str">
        <f>IF(M86="","",VLOOKUP(M86,会社名検索用,42,FALSE))</f>
        <v>一次下請</v>
      </c>
      <c r="K85" s="43"/>
      <c r="L85" s="452"/>
      <c r="M85" s="454"/>
      <c r="N85" s="454"/>
      <c r="O85" s="455"/>
      <c r="P85" s="455"/>
      <c r="Q85" s="456"/>
      <c r="R85" s="309" t="str">
        <f>IF(U86="","",VLOOKUP(U86,会社名検索用,42,FALSE))</f>
        <v>二次下請</v>
      </c>
      <c r="S85" s="43"/>
      <c r="T85" s="452"/>
      <c r="U85" s="454"/>
      <c r="V85" s="454"/>
      <c r="W85" s="455"/>
      <c r="X85" s="452"/>
      <c r="Y85" s="451"/>
      <c r="Z85" s="309" t="str">
        <f>IF(AC86="","",VLOOKUP(AC86,会社名検索用,42,FALSE))</f>
        <v>一次下請</v>
      </c>
      <c r="AA85" s="43"/>
      <c r="AB85" s="452"/>
      <c r="AC85" s="454"/>
      <c r="AD85" s="454"/>
      <c r="AE85" s="455"/>
      <c r="AF85" s="452"/>
      <c r="AG85" s="453"/>
      <c r="AH85" s="309" t="str">
        <f>IF(AK86="","",VLOOKUP(AK86,会社名検索用,42,FALSE))</f>
        <v>二次下請</v>
      </c>
      <c r="AI85" s="43"/>
      <c r="AJ85" s="452"/>
      <c r="AK85" s="454"/>
      <c r="AL85" s="454"/>
      <c r="AM85" s="455"/>
    </row>
    <row r="86" spans="1:39" ht="15.95" customHeight="1" x14ac:dyDescent="0.15">
      <c r="A86" s="26"/>
      <c r="B86" s="26"/>
      <c r="C86" s="314"/>
      <c r="D86" s="314"/>
      <c r="G86" s="46"/>
      <c r="I86" s="32"/>
      <c r="J86" s="1116" t="str">
        <f>IF(M86="","",VLOOKUP(M86,会社名検索用,6,FALSE))</f>
        <v>道路土工</v>
      </c>
      <c r="K86" s="440" t="s">
        <v>153</v>
      </c>
      <c r="L86" s="441"/>
      <c r="M86" s="1141" t="s">
        <v>1027</v>
      </c>
      <c r="N86" s="1153"/>
      <c r="O86" s="1142"/>
      <c r="P86" s="455"/>
      <c r="Q86" s="456"/>
      <c r="R86" s="1116" t="str">
        <f>IF(U86="","",VLOOKUP(U86,会社名検索用,6,FALSE))</f>
        <v>道路土工</v>
      </c>
      <c r="S86" s="440" t="s">
        <v>153</v>
      </c>
      <c r="T86" s="441"/>
      <c r="U86" s="1141" t="s">
        <v>786</v>
      </c>
      <c r="V86" s="1153"/>
      <c r="W86" s="1142"/>
      <c r="X86" s="452"/>
      <c r="Y86" s="451"/>
      <c r="Z86" s="1116" t="str">
        <f>IF(AC86="","",VLOOKUP(AC86,会社名検索用,6,FALSE))</f>
        <v>縁石工</v>
      </c>
      <c r="AA86" s="440" t="s">
        <v>153</v>
      </c>
      <c r="AB86" s="441"/>
      <c r="AC86" s="1141" t="s">
        <v>1030</v>
      </c>
      <c r="AD86" s="1153"/>
      <c r="AE86" s="1142"/>
      <c r="AF86" s="452"/>
      <c r="AG86" s="453"/>
      <c r="AH86" s="1116" t="str">
        <f>IF(AK86="","",VLOOKUP(AK86,会社名検索用,6,FALSE))</f>
        <v>区画線工</v>
      </c>
      <c r="AI86" s="440" t="s">
        <v>153</v>
      </c>
      <c r="AJ86" s="441"/>
      <c r="AK86" s="1141" t="s">
        <v>784</v>
      </c>
      <c r="AL86" s="1153"/>
      <c r="AM86" s="1142"/>
    </row>
    <row r="87" spans="1:39" ht="15.95" customHeight="1" x14ac:dyDescent="0.15">
      <c r="G87" s="26"/>
      <c r="H87" s="26"/>
      <c r="I87" s="435"/>
      <c r="J87" s="1117"/>
      <c r="K87" s="1181" t="s">
        <v>1230</v>
      </c>
      <c r="L87" s="1182"/>
      <c r="M87" s="1178" t="str">
        <f>IF(M86="","",INDEX(テーブル1[],MATCH(M86,テーブル1[会社名],),2))</f>
        <v>00015</v>
      </c>
      <c r="N87" s="1179"/>
      <c r="O87" s="1180"/>
      <c r="P87" s="455"/>
      <c r="Q87" s="456"/>
      <c r="R87" s="1117"/>
      <c r="S87" s="1181" t="s">
        <v>1230</v>
      </c>
      <c r="T87" s="1182"/>
      <c r="U87" s="1178" t="str">
        <f>IF(U86="","",INDEX(テーブル1[],MATCH(U86,テーブル1[会社名],),2))</f>
        <v>00018</v>
      </c>
      <c r="V87" s="1179"/>
      <c r="W87" s="1180"/>
      <c r="X87" s="452"/>
      <c r="Y87" s="451"/>
      <c r="Z87" s="1117"/>
      <c r="AA87" s="1181" t="s">
        <v>1230</v>
      </c>
      <c r="AB87" s="1182"/>
      <c r="AC87" s="1178" t="str">
        <f>IF(AC86="","",INDEX(テーブル1[],MATCH(AC86,テーブル1[会社名],),2))</f>
        <v>00020</v>
      </c>
      <c r="AD87" s="1179"/>
      <c r="AE87" s="1180"/>
      <c r="AF87" s="452"/>
      <c r="AG87" s="453"/>
      <c r="AH87" s="1117"/>
      <c r="AI87" s="1181" t="s">
        <v>1230</v>
      </c>
      <c r="AJ87" s="1182"/>
      <c r="AK87" s="1178" t="str">
        <f>IF(AK86="","",INDEX(テーブル1[],MATCH(AK86,テーブル1[会社名],),2))</f>
        <v>00023</v>
      </c>
      <c r="AL87" s="1179"/>
      <c r="AM87" s="1180"/>
    </row>
    <row r="88" spans="1:39" ht="15.95" customHeight="1" x14ac:dyDescent="0.15">
      <c r="G88" s="15"/>
      <c r="H88" s="26"/>
      <c r="I88" s="32"/>
      <c r="J88" s="1117"/>
      <c r="K88" s="1183" t="s">
        <v>1198</v>
      </c>
      <c r="L88" s="1184"/>
      <c r="M88" s="1185" t="str">
        <f>IF(M86="","",VLOOKUP(M86,会社名検索用,7,FALSE))</f>
        <v>道路土工、排水構造物工、舗装工、縁石工、道路付属施設工、構造物撤去工</v>
      </c>
      <c r="N88" s="1186"/>
      <c r="O88" s="1187"/>
      <c r="P88" s="455"/>
      <c r="Q88" s="456"/>
      <c r="R88" s="1117"/>
      <c r="S88" s="1183" t="s">
        <v>1198</v>
      </c>
      <c r="T88" s="1184"/>
      <c r="U88" s="1185" t="str">
        <f>IF(U86="","",VLOOKUP(U86,会社名検索用,7,FALSE))</f>
        <v>道路土工、排水構造物工、舗装工、縁石工、道路付属施設工、構造物撤去工</v>
      </c>
      <c r="V88" s="1186"/>
      <c r="W88" s="1187"/>
      <c r="X88" s="452"/>
      <c r="Y88" s="451"/>
      <c r="Z88" s="1117"/>
      <c r="AA88" s="1183" t="s">
        <v>1198</v>
      </c>
      <c r="AB88" s="1184"/>
      <c r="AC88" s="1185" t="str">
        <f>IF(AC86="","",VLOOKUP(AC86,会社名検索用,7,FALSE))</f>
        <v>縁石工</v>
      </c>
      <c r="AD88" s="1186"/>
      <c r="AE88" s="1187"/>
      <c r="AF88" s="452"/>
      <c r="AG88" s="453"/>
      <c r="AH88" s="1117"/>
      <c r="AI88" s="1183" t="s">
        <v>1198</v>
      </c>
      <c r="AJ88" s="1184"/>
      <c r="AK88" s="1185" t="str">
        <f>IF(AK86="","",VLOOKUP(AK86,会社名検索用,7,FALSE))</f>
        <v>区画線工</v>
      </c>
      <c r="AL88" s="1186"/>
      <c r="AM88" s="1187"/>
    </row>
    <row r="89" spans="1:39" ht="15.95" customHeight="1" x14ac:dyDescent="0.15">
      <c r="G89" s="15"/>
      <c r="H89" s="26"/>
      <c r="I89" s="32"/>
      <c r="J89" s="1117"/>
      <c r="K89" s="1188"/>
      <c r="L89" s="1189"/>
      <c r="M89" s="1190"/>
      <c r="N89" s="1191"/>
      <c r="O89" s="1192"/>
      <c r="P89" s="455"/>
      <c r="Q89" s="456"/>
      <c r="R89" s="1117"/>
      <c r="S89" s="1188"/>
      <c r="T89" s="1189"/>
      <c r="U89" s="1190"/>
      <c r="V89" s="1191"/>
      <c r="W89" s="1192"/>
      <c r="X89" s="452"/>
      <c r="Y89" s="451"/>
      <c r="Z89" s="1117"/>
      <c r="AA89" s="1188"/>
      <c r="AB89" s="1189"/>
      <c r="AC89" s="1190"/>
      <c r="AD89" s="1191"/>
      <c r="AE89" s="1192"/>
      <c r="AF89" s="452"/>
      <c r="AG89" s="453"/>
      <c r="AH89" s="1117"/>
      <c r="AI89" s="1188"/>
      <c r="AJ89" s="1189"/>
      <c r="AK89" s="1190"/>
      <c r="AL89" s="1191"/>
      <c r="AM89" s="1192"/>
    </row>
    <row r="90" spans="1:39" ht="15.95" customHeight="1" x14ac:dyDescent="0.15">
      <c r="G90" s="15"/>
      <c r="H90" s="19"/>
      <c r="I90" s="48"/>
      <c r="J90" s="1117"/>
      <c r="K90" s="1188"/>
      <c r="L90" s="1189"/>
      <c r="M90" s="1190"/>
      <c r="N90" s="1191"/>
      <c r="O90" s="1192"/>
      <c r="P90" s="455"/>
      <c r="Q90" s="456"/>
      <c r="R90" s="1117"/>
      <c r="S90" s="1188"/>
      <c r="T90" s="1189"/>
      <c r="U90" s="1190"/>
      <c r="V90" s="1191"/>
      <c r="W90" s="1192"/>
      <c r="X90" s="452"/>
      <c r="Y90" s="451"/>
      <c r="Z90" s="1117"/>
      <c r="AA90" s="1188"/>
      <c r="AB90" s="1189"/>
      <c r="AC90" s="1190"/>
      <c r="AD90" s="1191"/>
      <c r="AE90" s="1192"/>
      <c r="AF90" s="452"/>
      <c r="AG90" s="453"/>
      <c r="AH90" s="1117"/>
      <c r="AI90" s="1188"/>
      <c r="AJ90" s="1189"/>
      <c r="AK90" s="1190"/>
      <c r="AL90" s="1191"/>
      <c r="AM90" s="1192"/>
    </row>
    <row r="91" spans="1:39" ht="15.95" customHeight="1" thickBot="1" x14ac:dyDescent="0.2">
      <c r="G91" s="15"/>
      <c r="I91" s="32"/>
      <c r="J91" s="1117"/>
      <c r="K91" s="1193"/>
      <c r="L91" s="1194"/>
      <c r="M91" s="1195"/>
      <c r="N91" s="1196"/>
      <c r="O91" s="1197"/>
      <c r="P91" s="468"/>
      <c r="Q91" s="469"/>
      <c r="R91" s="1117"/>
      <c r="S91" s="1193"/>
      <c r="T91" s="1194"/>
      <c r="U91" s="1195"/>
      <c r="V91" s="1196"/>
      <c r="W91" s="1197"/>
      <c r="X91" s="452"/>
      <c r="Y91" s="451"/>
      <c r="Z91" s="1117"/>
      <c r="AA91" s="1193"/>
      <c r="AB91" s="1194"/>
      <c r="AC91" s="1195"/>
      <c r="AD91" s="1196"/>
      <c r="AE91" s="1197"/>
      <c r="AF91" s="452"/>
      <c r="AG91" s="453"/>
      <c r="AH91" s="1117"/>
      <c r="AI91" s="1193"/>
      <c r="AJ91" s="1194"/>
      <c r="AK91" s="1195"/>
      <c r="AL91" s="1196"/>
      <c r="AM91" s="1197"/>
    </row>
    <row r="92" spans="1:39" ht="15.95" customHeight="1" x14ac:dyDescent="0.15">
      <c r="H92" s="26"/>
      <c r="I92" s="436"/>
      <c r="J92" s="1117"/>
      <c r="K92" s="1198" t="s">
        <v>1231</v>
      </c>
      <c r="L92" s="1199"/>
      <c r="M92" s="1178" t="str">
        <f>IF(M86="","",VLOOKUP(M86,会社名検索用,2,FALSE))</f>
        <v>下請　次郎15</v>
      </c>
      <c r="N92" s="1179"/>
      <c r="O92" s="1180"/>
      <c r="P92" s="470"/>
      <c r="Q92" s="456"/>
      <c r="R92" s="1117"/>
      <c r="S92" s="1198" t="s">
        <v>1231</v>
      </c>
      <c r="T92" s="1199"/>
      <c r="U92" s="1178" t="str">
        <f>IF(U86="","",VLOOKUP(U86,会社名検索用,2,FALSE))</f>
        <v>下請　次郎18</v>
      </c>
      <c r="V92" s="1179"/>
      <c r="W92" s="1180"/>
      <c r="X92" s="452"/>
      <c r="Y92" s="471"/>
      <c r="Z92" s="1117"/>
      <c r="AA92" s="1198" t="s">
        <v>1231</v>
      </c>
      <c r="AB92" s="1199"/>
      <c r="AC92" s="1178" t="str">
        <f>IF(AC86="","",VLOOKUP(AC86,会社名検索用,2,FALSE))</f>
        <v>下請　次郎20</v>
      </c>
      <c r="AD92" s="1179"/>
      <c r="AE92" s="1180"/>
      <c r="AF92" s="452"/>
      <c r="AG92" s="453"/>
      <c r="AH92" s="1117"/>
      <c r="AI92" s="1198" t="s">
        <v>1231</v>
      </c>
      <c r="AJ92" s="1199"/>
      <c r="AK92" s="1178" t="str">
        <f>IF(AK86="","",VLOOKUP(AK86,会社名検索用,2,FALSE))</f>
        <v>下請　次郎23</v>
      </c>
      <c r="AL92" s="1179"/>
      <c r="AM92" s="1180"/>
    </row>
    <row r="93" spans="1:39" ht="15.95" customHeight="1" x14ac:dyDescent="0.15">
      <c r="G93" s="15"/>
      <c r="I93" s="32"/>
      <c r="J93" s="1117"/>
      <c r="K93" s="1198" t="s">
        <v>1233</v>
      </c>
      <c r="L93" s="1199"/>
      <c r="M93" s="1178" t="str">
        <f>IF(M86="","",VLOOKUP(M86,会社名検索用,15,FALSE) &amp; VLOOKUP(M86,会社名検索用,16,FALSE))</f>
        <v>特-28石009X2</v>
      </c>
      <c r="N93" s="1179"/>
      <c r="O93" s="1180"/>
      <c r="P93" s="472"/>
      <c r="Q93" s="456"/>
      <c r="R93" s="1117"/>
      <c r="S93" s="1198" t="s">
        <v>1233</v>
      </c>
      <c r="T93" s="1199"/>
      <c r="U93" s="1178" t="str">
        <f>IF(U86="","",VLOOKUP(U86,会社名検索用,15,FALSE) &amp; VLOOKUP(U86,会社名検索用,16,FALSE))</f>
        <v>般-27石18949</v>
      </c>
      <c r="V93" s="1179"/>
      <c r="W93" s="1180"/>
      <c r="X93" s="452"/>
      <c r="Y93" s="473"/>
      <c r="Z93" s="1117"/>
      <c r="AA93" s="1198" t="s">
        <v>1233</v>
      </c>
      <c r="AB93" s="1199"/>
      <c r="AC93" s="1178" t="str">
        <f>IF(AC86="","",VLOOKUP(AC86,会社名検索用,15,FALSE) &amp; VLOOKUP(AC86,会社名検索用,16,FALSE))</f>
        <v>般-28石12214</v>
      </c>
      <c r="AD93" s="1179"/>
      <c r="AE93" s="1180"/>
      <c r="AF93" s="452"/>
      <c r="AG93" s="453"/>
      <c r="AH93" s="1117"/>
      <c r="AI93" s="1198" t="s">
        <v>1233</v>
      </c>
      <c r="AJ93" s="1199"/>
      <c r="AK93" s="1178" t="str">
        <f>IF(AK86="","",VLOOKUP(AK86,会社名検索用,15,FALSE) &amp; VLOOKUP(AK86,会社名検索用,16,FALSE))</f>
        <v>般-X0石18X4X</v>
      </c>
      <c r="AL93" s="1179"/>
      <c r="AM93" s="1180"/>
    </row>
    <row r="94" spans="1:39" ht="15.95" customHeight="1" x14ac:dyDescent="0.15">
      <c r="G94" s="15"/>
      <c r="I94" s="32"/>
      <c r="J94" s="1117"/>
      <c r="K94" s="1200" t="s">
        <v>1280</v>
      </c>
      <c r="L94" s="1199"/>
      <c r="M94" s="1178" t="str">
        <f>IF(M86="","",VLOOKUP(M86,会社名検索用,14,FALSE))</f>
        <v>特定</v>
      </c>
      <c r="N94" s="1179"/>
      <c r="O94" s="1180"/>
      <c r="P94" s="472"/>
      <c r="Q94" s="456"/>
      <c r="R94" s="1117"/>
      <c r="S94" s="1200" t="s">
        <v>1280</v>
      </c>
      <c r="T94" s="1199"/>
      <c r="U94" s="1178" t="str">
        <f>IF(U86="","",VLOOKUP(U86,会社名検索用,14,FALSE))</f>
        <v>一般</v>
      </c>
      <c r="V94" s="1179"/>
      <c r="W94" s="1180"/>
      <c r="X94" s="452"/>
      <c r="Y94" s="473"/>
      <c r="Z94" s="1117"/>
      <c r="AA94" s="1200" t="s">
        <v>1280</v>
      </c>
      <c r="AB94" s="1199"/>
      <c r="AC94" s="1178" t="str">
        <f>IF(AC86="","",VLOOKUP(AC86,会社名検索用,14,FALSE))</f>
        <v>一般</v>
      </c>
      <c r="AD94" s="1179"/>
      <c r="AE94" s="1180"/>
      <c r="AF94" s="452"/>
      <c r="AG94" s="453"/>
      <c r="AH94" s="1117"/>
      <c r="AI94" s="1200" t="s">
        <v>1280</v>
      </c>
      <c r="AJ94" s="1199"/>
      <c r="AK94" s="1178" t="str">
        <f>IF(AK86="","",VLOOKUP(AK86,会社名検索用,14,FALSE))</f>
        <v>一般</v>
      </c>
      <c r="AL94" s="1179"/>
      <c r="AM94" s="1180"/>
    </row>
    <row r="95" spans="1:39" ht="15.95" customHeight="1" x14ac:dyDescent="0.15">
      <c r="G95" s="15"/>
      <c r="I95" s="32"/>
      <c r="J95" s="1117"/>
      <c r="K95" s="1198" t="s">
        <v>1234</v>
      </c>
      <c r="L95" s="1199"/>
      <c r="M95" s="1178" t="str">
        <f>IF(M86="","",VLOOKUP(M86,会社名検索用,22,FALSE) &amp; VLOOKUP(M86,会社名検索用,23,FALSE))</f>
        <v/>
      </c>
      <c r="N95" s="1179"/>
      <c r="O95" s="1180"/>
      <c r="P95" s="472"/>
      <c r="Q95" s="456"/>
      <c r="R95" s="1117"/>
      <c r="S95" s="1198" t="s">
        <v>1234</v>
      </c>
      <c r="T95" s="1199"/>
      <c r="U95" s="1178" t="str">
        <f>IF(U86="","",VLOOKUP(U86,会社名検索用,22,FALSE) &amp; VLOOKUP(U86,会社名検索用,23,FALSE))</f>
        <v/>
      </c>
      <c r="V95" s="1179"/>
      <c r="W95" s="1180"/>
      <c r="X95" s="452"/>
      <c r="Y95" s="473"/>
      <c r="Z95" s="1117"/>
      <c r="AA95" s="1198" t="s">
        <v>1234</v>
      </c>
      <c r="AB95" s="1199"/>
      <c r="AC95" s="1178" t="str">
        <f>IF(AC86="","",VLOOKUP(AC86,会社名検索用,22,FALSE) &amp; VLOOKUP(AC86,会社名検索用,23,FALSE))</f>
        <v/>
      </c>
      <c r="AD95" s="1179"/>
      <c r="AE95" s="1180"/>
      <c r="AF95" s="452"/>
      <c r="AG95" s="453"/>
      <c r="AH95" s="1117"/>
      <c r="AI95" s="1198" t="s">
        <v>1234</v>
      </c>
      <c r="AJ95" s="1199"/>
      <c r="AK95" s="1178" t="str">
        <f>IF(AK86="","",VLOOKUP(AK86,会社名検索用,22,FALSE) &amp; VLOOKUP(AK86,会社名検索用,23,FALSE))</f>
        <v/>
      </c>
      <c r="AL95" s="1179"/>
      <c r="AM95" s="1180"/>
    </row>
    <row r="96" spans="1:39" ht="15.95" customHeight="1" x14ac:dyDescent="0.15">
      <c r="G96" s="15"/>
      <c r="I96" s="32"/>
      <c r="J96" s="1117"/>
      <c r="K96" s="1200" t="s">
        <v>1280</v>
      </c>
      <c r="L96" s="1199"/>
      <c r="M96" s="1178" t="str">
        <f>IF(M86="","",IF(VLOOKUP(M86,会社名検索用,21,FALSE)="","",VLOOKUP(M86,会社名検索用,21,FALSE)))</f>
        <v/>
      </c>
      <c r="N96" s="1179"/>
      <c r="O96" s="1180"/>
      <c r="P96" s="472"/>
      <c r="Q96" s="462"/>
      <c r="R96" s="1117"/>
      <c r="S96" s="1200" t="s">
        <v>1280</v>
      </c>
      <c r="T96" s="1199"/>
      <c r="U96" s="1178" t="str">
        <f>IF(U86="","",IF(VLOOKUP(U86,会社名検索用,21,FALSE)="","",VLOOKUP(U86,会社名検索用,21,FALSE)))</f>
        <v/>
      </c>
      <c r="V96" s="1179"/>
      <c r="W96" s="1180"/>
      <c r="X96" s="474"/>
      <c r="Y96" s="473"/>
      <c r="Z96" s="1117"/>
      <c r="AA96" s="1200" t="s">
        <v>1280</v>
      </c>
      <c r="AB96" s="1199"/>
      <c r="AC96" s="1178" t="str">
        <f>IF(AC86="","",IF(VLOOKUP(AC86,会社名検索用,21,FALSE)="","",VLOOKUP(AC86,会社名検索用,21,FALSE)))</f>
        <v/>
      </c>
      <c r="AD96" s="1179"/>
      <c r="AE96" s="1180"/>
      <c r="AF96" s="452"/>
      <c r="AG96" s="453"/>
      <c r="AH96" s="1117"/>
      <c r="AI96" s="1200" t="s">
        <v>1280</v>
      </c>
      <c r="AJ96" s="1199"/>
      <c r="AK96" s="1178" t="str">
        <f>IF(AK86="","",IF(VLOOKUP(AK86,会社名検索用,21,FALSE)="","",VLOOKUP(AK86,会社名検索用,21,FALSE)))</f>
        <v/>
      </c>
      <c r="AL96" s="1179"/>
      <c r="AM96" s="1180"/>
    </row>
    <row r="97" spans="1:42" ht="15.95" customHeight="1" x14ac:dyDescent="0.15">
      <c r="G97" s="15"/>
      <c r="I97" s="32"/>
      <c r="J97" s="1117"/>
      <c r="K97" s="1201" t="s">
        <v>57</v>
      </c>
      <c r="L97" s="1202"/>
      <c r="M97" s="1178" t="str">
        <f>IF(M86="","",VLOOKUP(M86,会社名検索用,36,FALSE))</f>
        <v>安全　二助15</v>
      </c>
      <c r="N97" s="1179"/>
      <c r="O97" s="1180"/>
      <c r="P97" s="455"/>
      <c r="Q97" s="475"/>
      <c r="R97" s="1117"/>
      <c r="S97" s="1201" t="s">
        <v>57</v>
      </c>
      <c r="T97" s="1202"/>
      <c r="U97" s="1178" t="str">
        <f>IF(U86="","",VLOOKUP(U86,会社名検索用,36,FALSE))</f>
        <v>安全　二助18</v>
      </c>
      <c r="V97" s="1179"/>
      <c r="W97" s="1180"/>
      <c r="X97" s="474"/>
      <c r="Y97" s="453"/>
      <c r="Z97" s="1117"/>
      <c r="AA97" s="1201" t="s">
        <v>57</v>
      </c>
      <c r="AB97" s="1202"/>
      <c r="AC97" s="1178" t="str">
        <f>IF(AC86="","",VLOOKUP(AC86,会社名検索用,36,FALSE))</f>
        <v>安全　二助20</v>
      </c>
      <c r="AD97" s="1179"/>
      <c r="AE97" s="1180"/>
      <c r="AF97" s="452"/>
      <c r="AG97" s="453"/>
      <c r="AH97" s="1117"/>
      <c r="AI97" s="1201" t="s">
        <v>57</v>
      </c>
      <c r="AJ97" s="1202"/>
      <c r="AK97" s="1178" t="str">
        <f>IF(AK86="","",VLOOKUP(AK86,会社名検索用,36,FALSE))</f>
        <v>安全　二助23</v>
      </c>
      <c r="AL97" s="1179"/>
      <c r="AM97" s="1180"/>
    </row>
    <row r="98" spans="1:42" ht="15.95" customHeight="1" x14ac:dyDescent="0.15">
      <c r="G98" s="15"/>
      <c r="I98" s="32"/>
      <c r="J98" s="1117"/>
      <c r="K98" s="1183" t="str">
        <f>IF(M86="","",IF(VLOOKUP(M86,会社名検索用,28,FALSE)="","技術者区分未入力",(VLOOKUP(M86,会社名検索用,28,FALSE))))</f>
        <v>主任技術者</v>
      </c>
      <c r="L98" s="1184"/>
      <c r="M98" s="1178" t="str">
        <f>IF(M86="","",VLOOKUP(M86,会社名検索用,30,FALSE))</f>
        <v>主任　二子15</v>
      </c>
      <c r="N98" s="1179"/>
      <c r="O98" s="1180"/>
      <c r="P98" s="455"/>
      <c r="Q98" s="475"/>
      <c r="R98" s="1117"/>
      <c r="S98" s="1183" t="str">
        <f>IF(U86="","",IF(VLOOKUP(U86,会社名検索用,28,FALSE)="","技術者区分未入力",(VLOOKUP(U86,会社名検索用,28,FALSE))))</f>
        <v>主任技術者</v>
      </c>
      <c r="T98" s="1184"/>
      <c r="U98" s="1178" t="str">
        <f>IF(U86="","",VLOOKUP(U86,会社名検索用,30,FALSE))</f>
        <v>主任　二子18</v>
      </c>
      <c r="V98" s="1179"/>
      <c r="W98" s="1180"/>
      <c r="X98" s="474"/>
      <c r="Y98" s="453"/>
      <c r="Z98" s="1117"/>
      <c r="AA98" s="1183" t="str">
        <f>IF(AC86="","",IF(VLOOKUP(AC86,会社名検索用,28,FALSE)="","技術者区分未入力",(VLOOKUP(AC86,会社名検索用,28,FALSE))))</f>
        <v>主任技術者</v>
      </c>
      <c r="AB98" s="1184"/>
      <c r="AC98" s="1178" t="str">
        <f>IF(AC86="","",VLOOKUP(AC86,会社名検索用,30,FALSE))</f>
        <v>主任　二子20</v>
      </c>
      <c r="AD98" s="1179"/>
      <c r="AE98" s="1180"/>
      <c r="AF98" s="452"/>
      <c r="AG98" s="453"/>
      <c r="AH98" s="1117"/>
      <c r="AI98" s="1183" t="str">
        <f>IF(AK86="","",IF(VLOOKUP(AK86,会社名検索用,28,FALSE)="","技術者区分未入力",(VLOOKUP(AK86,会社名検索用,28,FALSE))))</f>
        <v>主任技術者</v>
      </c>
      <c r="AJ98" s="1184"/>
      <c r="AK98" s="1178" t="str">
        <f>IF(AK86="","",VLOOKUP(AK86,会社名検索用,30,FALSE))</f>
        <v>主任　二子23</v>
      </c>
      <c r="AL98" s="1179"/>
      <c r="AM98" s="1180"/>
    </row>
    <row r="99" spans="1:42" ht="15.95" customHeight="1" x14ac:dyDescent="0.15">
      <c r="E99" s="50"/>
      <c r="F99" s="50"/>
      <c r="G99" s="15"/>
      <c r="I99" s="32"/>
      <c r="J99" s="1117"/>
      <c r="K99" s="1203"/>
      <c r="L99" s="1204" t="s">
        <v>1279</v>
      </c>
      <c r="M99" s="1198" t="str">
        <f>IF(M86="","",VLOOKUP(M86,会社名検索用,32,FALSE))</f>
        <v>有</v>
      </c>
      <c r="N99" s="1205"/>
      <c r="O99" s="1206"/>
      <c r="P99" s="472"/>
      <c r="Q99" s="456"/>
      <c r="R99" s="1117"/>
      <c r="S99" s="1203"/>
      <c r="T99" s="1204" t="s">
        <v>1279</v>
      </c>
      <c r="U99" s="1198" t="str">
        <f>IF(U86="","",VLOOKUP(U86,会社名検索用,32,FALSE))</f>
        <v>有</v>
      </c>
      <c r="V99" s="1205"/>
      <c r="W99" s="1206"/>
      <c r="X99" s="474"/>
      <c r="Y99" s="452"/>
      <c r="Z99" s="1117"/>
      <c r="AA99" s="1203"/>
      <c r="AB99" s="1204" t="s">
        <v>1279</v>
      </c>
      <c r="AC99" s="1198" t="str">
        <f>IF(AC86="","",VLOOKUP(AC86,会社名検索用,32,FALSE))</f>
        <v>有</v>
      </c>
      <c r="AD99" s="1205"/>
      <c r="AE99" s="1206"/>
      <c r="AF99" s="452"/>
      <c r="AG99" s="453"/>
      <c r="AH99" s="1117"/>
      <c r="AI99" s="1203"/>
      <c r="AJ99" s="1204" t="s">
        <v>1279</v>
      </c>
      <c r="AK99" s="1198" t="str">
        <f>IF(AK86="","",VLOOKUP(AK86,会社名検索用,32,FALSE))</f>
        <v>有</v>
      </c>
      <c r="AL99" s="1205"/>
      <c r="AM99" s="1206"/>
    </row>
    <row r="100" spans="1:42" ht="15.95" customHeight="1" x14ac:dyDescent="0.15">
      <c r="E100" s="50"/>
      <c r="F100" s="50"/>
      <c r="G100" s="15"/>
      <c r="I100" s="32"/>
      <c r="J100" s="33" t="s">
        <v>58</v>
      </c>
      <c r="K100" s="1207" t="s">
        <v>1232</v>
      </c>
      <c r="L100" s="1208"/>
      <c r="M100" s="1209"/>
      <c r="N100" s="1210"/>
      <c r="O100" s="1211"/>
      <c r="P100" s="472"/>
      <c r="Q100" s="456"/>
      <c r="R100" s="33" t="s">
        <v>58</v>
      </c>
      <c r="S100" s="1207" t="s">
        <v>1232</v>
      </c>
      <c r="T100" s="1208"/>
      <c r="U100" s="1209"/>
      <c r="V100" s="1210"/>
      <c r="W100" s="1211"/>
      <c r="X100" s="474"/>
      <c r="Y100" s="452"/>
      <c r="Z100" s="33" t="s">
        <v>58</v>
      </c>
      <c r="AA100" s="1207" t="s">
        <v>1232</v>
      </c>
      <c r="AB100" s="1208"/>
      <c r="AC100" s="1209"/>
      <c r="AD100" s="1210"/>
      <c r="AE100" s="1211"/>
      <c r="AF100" s="452"/>
      <c r="AG100" s="453"/>
      <c r="AH100" s="33" t="s">
        <v>58</v>
      </c>
      <c r="AI100" s="1207" t="s">
        <v>1232</v>
      </c>
      <c r="AJ100" s="1208"/>
      <c r="AK100" s="1209"/>
      <c r="AL100" s="1210"/>
      <c r="AM100" s="1211"/>
    </row>
    <row r="101" spans="1:42" ht="15.95" customHeight="1" x14ac:dyDescent="0.15">
      <c r="A101" s="16"/>
      <c r="B101" s="16"/>
      <c r="C101" s="16"/>
      <c r="D101" s="16"/>
      <c r="E101" s="50"/>
      <c r="F101" s="50"/>
      <c r="G101" s="15"/>
      <c r="I101" s="32"/>
      <c r="J101" s="35" t="s">
        <v>59</v>
      </c>
      <c r="K101" s="1212"/>
      <c r="L101" s="1213" t="s">
        <v>60</v>
      </c>
      <c r="M101" s="1209"/>
      <c r="N101" s="1210"/>
      <c r="O101" s="1211"/>
      <c r="P101" s="455"/>
      <c r="Q101" s="472"/>
      <c r="R101" s="35" t="s">
        <v>59</v>
      </c>
      <c r="S101" s="1212"/>
      <c r="T101" s="1213" t="s">
        <v>60</v>
      </c>
      <c r="U101" s="1209"/>
      <c r="V101" s="1210"/>
      <c r="W101" s="1211"/>
      <c r="X101" s="452"/>
      <c r="Y101" s="472"/>
      <c r="Z101" s="35" t="s">
        <v>59</v>
      </c>
      <c r="AA101" s="1212"/>
      <c r="AB101" s="1213" t="s">
        <v>60</v>
      </c>
      <c r="AC101" s="1209"/>
      <c r="AD101" s="1210"/>
      <c r="AE101" s="1211"/>
      <c r="AF101" s="452"/>
      <c r="AG101" s="453"/>
      <c r="AH101" s="35" t="s">
        <v>59</v>
      </c>
      <c r="AI101" s="1212"/>
      <c r="AJ101" s="1213" t="s">
        <v>60</v>
      </c>
      <c r="AK101" s="1209"/>
      <c r="AL101" s="1210"/>
      <c r="AM101" s="1211"/>
    </row>
    <row r="102" spans="1:42" ht="15.95" customHeight="1" thickBot="1" x14ac:dyDescent="0.2">
      <c r="A102" s="16"/>
      <c r="B102" s="16"/>
      <c r="C102" s="16"/>
      <c r="D102" s="16"/>
      <c r="E102" s="308"/>
      <c r="F102" s="308"/>
      <c r="G102" s="15"/>
      <c r="I102" s="435"/>
      <c r="J102" s="37" t="s">
        <v>7</v>
      </c>
      <c r="K102" s="1167">
        <f>IF(M86="","",VLOOKUP(M86,会社名検索用,8,FALSE))</f>
        <v>43969</v>
      </c>
      <c r="L102" s="1165"/>
      <c r="M102" s="1154" t="str">
        <f>IF(M86="","","～")</f>
        <v>～</v>
      </c>
      <c r="N102" s="1165">
        <f>IF(M86="","",VLOOKUP(M86,会社名検索用,9,FALSE))</f>
        <v>44279</v>
      </c>
      <c r="O102" s="1166"/>
      <c r="P102" s="472"/>
      <c r="Q102" s="455"/>
      <c r="R102" s="37" t="s">
        <v>7</v>
      </c>
      <c r="S102" s="1167">
        <f>IF(U86="","",VLOOKUP(U86,会社名検索用,8,FALSE))</f>
        <v>43976</v>
      </c>
      <c r="T102" s="1165"/>
      <c r="U102" s="1154" t="str">
        <f>IF(U86="","","～")</f>
        <v>～</v>
      </c>
      <c r="V102" s="1165">
        <f>IF(U86="","",VLOOKUP(U86,会社名検索用,9,FALSE))</f>
        <v>44278</v>
      </c>
      <c r="W102" s="1166"/>
      <c r="X102" s="474"/>
      <c r="Y102" s="452"/>
      <c r="Z102" s="37" t="s">
        <v>7</v>
      </c>
      <c r="AA102" s="1167">
        <f>IF(AC86="","",VLOOKUP(AC86,会社名検索用,8,FALSE))</f>
        <v>44001</v>
      </c>
      <c r="AB102" s="1165"/>
      <c r="AC102" s="1154" t="str">
        <f>IF(AC86="","","～")</f>
        <v>～</v>
      </c>
      <c r="AD102" s="1165">
        <f>IF(AC86="","",VLOOKUP(AC86,会社名検索用,9,FALSE))</f>
        <v>44190</v>
      </c>
      <c r="AE102" s="1166"/>
      <c r="AF102" s="452"/>
      <c r="AG102" s="453"/>
      <c r="AH102" s="37" t="s">
        <v>7</v>
      </c>
      <c r="AI102" s="1167">
        <f>IF(AK86="","",VLOOKUP(AK86,会社名検索用,8,FALSE))</f>
        <v>44004</v>
      </c>
      <c r="AJ102" s="1165"/>
      <c r="AK102" s="1154" t="str">
        <f>IF(AK86="","","～")</f>
        <v>～</v>
      </c>
      <c r="AL102" s="1165">
        <f>IF(AK86="","",VLOOKUP(AK86,会社名検索用,9,FALSE))</f>
        <v>44279</v>
      </c>
      <c r="AM102" s="1166"/>
    </row>
    <row r="103" spans="1:42" ht="15.95" customHeight="1" x14ac:dyDescent="0.15">
      <c r="A103" s="26"/>
      <c r="B103" s="26"/>
      <c r="C103" s="307"/>
      <c r="D103" s="307"/>
      <c r="E103" s="308"/>
      <c r="F103" s="308"/>
      <c r="I103" s="32"/>
      <c r="J103" s="39"/>
      <c r="K103" s="27"/>
      <c r="L103" s="453"/>
      <c r="M103" s="453"/>
      <c r="N103" s="453"/>
      <c r="O103" s="453"/>
      <c r="P103" s="455"/>
      <c r="Q103" s="461"/>
      <c r="R103" s="455"/>
      <c r="S103" s="453"/>
      <c r="T103" s="453"/>
      <c r="U103" s="453"/>
      <c r="V103" s="453"/>
      <c r="W103" s="453"/>
      <c r="X103" s="474"/>
      <c r="Y103" s="452"/>
      <c r="Z103" s="455"/>
      <c r="AA103" s="452"/>
      <c r="AB103" s="452"/>
      <c r="AC103" s="452"/>
      <c r="AD103" s="452"/>
      <c r="AE103" s="452"/>
      <c r="AF103" s="452"/>
      <c r="AG103" s="452"/>
      <c r="AH103" s="455"/>
      <c r="AI103" s="452"/>
      <c r="AJ103" s="452"/>
      <c r="AK103" s="452"/>
      <c r="AL103" s="452"/>
      <c r="AM103" s="452"/>
    </row>
    <row r="104" spans="1:42" ht="15.95" customHeight="1" thickBot="1" x14ac:dyDescent="0.2">
      <c r="I104" s="32"/>
      <c r="J104" s="309" t="str">
        <f>IF(M105="","",VLOOKUP(M105,会社名検索用,42,FALSE))</f>
        <v>二次下請</v>
      </c>
      <c r="K104" s="43"/>
      <c r="L104" s="452"/>
      <c r="M104" s="454"/>
      <c r="N104" s="454"/>
      <c r="O104" s="455"/>
      <c r="P104" s="455"/>
      <c r="Q104" s="475"/>
      <c r="R104" s="309" t="str">
        <f>IF(U105="","",VLOOKUP(U105,会社名検索用,42,FALSE))</f>
        <v>二次下請</v>
      </c>
      <c r="S104" s="43"/>
      <c r="T104" s="452"/>
      <c r="U104" s="454"/>
      <c r="V104" s="454"/>
      <c r="W104" s="455"/>
      <c r="X104" s="474"/>
      <c r="Y104" s="453"/>
      <c r="Z104" s="309" t="str">
        <f>IF(AC105="","",VLOOKUP(AC105,会社名検索用,42,FALSE))</f>
        <v>一次下請</v>
      </c>
      <c r="AA104" s="43"/>
      <c r="AB104" s="452"/>
      <c r="AC104" s="454"/>
      <c r="AD104" s="454"/>
      <c r="AE104" s="455"/>
      <c r="AF104" s="452"/>
      <c r="AG104" s="453"/>
      <c r="AH104" s="309" t="str">
        <f>IF(AK105="","",VLOOKUP(AK105,会社名検索用,42,FALSE))</f>
        <v>二次下請</v>
      </c>
      <c r="AI104" s="43"/>
      <c r="AJ104" s="452"/>
      <c r="AK104" s="454"/>
      <c r="AL104" s="454"/>
      <c r="AM104" s="455"/>
    </row>
    <row r="105" spans="1:42" ht="15.95" customHeight="1" x14ac:dyDescent="0.15">
      <c r="I105" s="48"/>
      <c r="J105" s="1116" t="str">
        <f>IF(M105="","",VLOOKUP(M105,会社名検索用,6,FALSE))</f>
        <v>杭引抜工事</v>
      </c>
      <c r="K105" s="440" t="s">
        <v>153</v>
      </c>
      <c r="L105" s="441"/>
      <c r="M105" s="1141" t="s">
        <v>1028</v>
      </c>
      <c r="N105" s="1153"/>
      <c r="O105" s="1142"/>
      <c r="P105" s="455"/>
      <c r="Q105" s="475"/>
      <c r="R105" s="1116" t="str">
        <f>IF(U105="","",VLOOKUP(U105,会社名検索用,6,FALSE))</f>
        <v>道路土工</v>
      </c>
      <c r="S105" s="440" t="s">
        <v>153</v>
      </c>
      <c r="T105" s="441"/>
      <c r="U105" s="1141" t="s">
        <v>786</v>
      </c>
      <c r="V105" s="1153"/>
      <c r="W105" s="1142"/>
      <c r="X105" s="474"/>
      <c r="Y105" s="453"/>
      <c r="Z105" s="1116" t="str">
        <f>IF(AC105="","",VLOOKUP(AC105,会社名検索用,6,FALSE))</f>
        <v>舗装工</v>
      </c>
      <c r="AA105" s="440" t="s">
        <v>153</v>
      </c>
      <c r="AB105" s="441"/>
      <c r="AC105" s="1141" t="s">
        <v>1031</v>
      </c>
      <c r="AD105" s="1153"/>
      <c r="AE105" s="1142"/>
      <c r="AF105" s="452"/>
      <c r="AG105" s="453"/>
      <c r="AH105" s="1116" t="str">
        <f>IF(AK105="","",VLOOKUP(AK105,会社名検索用,6,FALSE))</f>
        <v>橋面防水工事</v>
      </c>
      <c r="AI105" s="440" t="s">
        <v>153</v>
      </c>
      <c r="AJ105" s="441"/>
      <c r="AK105" s="1141" t="s">
        <v>1032</v>
      </c>
      <c r="AL105" s="1153"/>
      <c r="AM105" s="1142"/>
    </row>
    <row r="106" spans="1:42" ht="15.95" customHeight="1" x14ac:dyDescent="0.15">
      <c r="I106" s="32"/>
      <c r="J106" s="1117"/>
      <c r="K106" s="1181" t="s">
        <v>1230</v>
      </c>
      <c r="L106" s="1182"/>
      <c r="M106" s="1178" t="str">
        <f>IF(M105="","",INDEX(テーブル1[],MATCH(M105,テーブル1[会社名],),2))</f>
        <v>00016</v>
      </c>
      <c r="N106" s="1179"/>
      <c r="O106" s="1180"/>
      <c r="P106" s="455"/>
      <c r="Q106" s="475"/>
      <c r="R106" s="1117"/>
      <c r="S106" s="1181" t="s">
        <v>1230</v>
      </c>
      <c r="T106" s="1182"/>
      <c r="U106" s="1178" t="str">
        <f>IF(U105="","",INDEX(テーブル1[],MATCH(U105,テーブル1[会社名],),2))</f>
        <v>00018</v>
      </c>
      <c r="V106" s="1179"/>
      <c r="W106" s="1180"/>
      <c r="X106" s="474"/>
      <c r="Y106" s="453"/>
      <c r="Z106" s="1117"/>
      <c r="AA106" s="1181" t="s">
        <v>1230</v>
      </c>
      <c r="AB106" s="1182"/>
      <c r="AC106" s="1178" t="str">
        <f>IF(AC105="","",INDEX(テーブル1[],MATCH(AC105,テーブル1[会社名],),2))</f>
        <v>00021</v>
      </c>
      <c r="AD106" s="1179"/>
      <c r="AE106" s="1180"/>
      <c r="AF106" s="452"/>
      <c r="AG106" s="453"/>
      <c r="AH106" s="1117"/>
      <c r="AI106" s="1181" t="s">
        <v>1230</v>
      </c>
      <c r="AJ106" s="1182"/>
      <c r="AK106" s="1178" t="str">
        <f>IF(AK105="","",INDEX(テーブル1[],MATCH(AK105,テーブル1[会社名],),2))</f>
        <v>00024</v>
      </c>
      <c r="AL106" s="1179"/>
      <c r="AM106" s="1180"/>
    </row>
    <row r="107" spans="1:42" ht="15.95" customHeight="1" x14ac:dyDescent="0.15">
      <c r="H107" s="26"/>
      <c r="I107" s="48"/>
      <c r="J107" s="1117"/>
      <c r="K107" s="1183" t="s">
        <v>1198</v>
      </c>
      <c r="L107" s="1184"/>
      <c r="M107" s="1185" t="str">
        <f>IF(M105="","",VLOOKUP(M105,会社名検索用,7,FALSE))</f>
        <v>杭引抜工事</v>
      </c>
      <c r="N107" s="1186"/>
      <c r="O107" s="1187"/>
      <c r="P107" s="455"/>
      <c r="Q107" s="475"/>
      <c r="R107" s="1117"/>
      <c r="S107" s="1183" t="s">
        <v>1198</v>
      </c>
      <c r="T107" s="1184"/>
      <c r="U107" s="1185" t="str">
        <f>IF(U105="","",VLOOKUP(U105,会社名検索用,7,FALSE))</f>
        <v>道路土工、排水構造物工、舗装工、縁石工、道路付属施設工、構造物撤去工</v>
      </c>
      <c r="V107" s="1186"/>
      <c r="W107" s="1187"/>
      <c r="X107" s="474"/>
      <c r="Y107" s="453"/>
      <c r="Z107" s="1117"/>
      <c r="AA107" s="1183" t="s">
        <v>1198</v>
      </c>
      <c r="AB107" s="1184"/>
      <c r="AC107" s="1185" t="str">
        <f>IF(AC105="","",VLOOKUP(AC105,会社名検索用,7,FALSE))</f>
        <v>舗装工、区画線工</v>
      </c>
      <c r="AD107" s="1186"/>
      <c r="AE107" s="1187"/>
      <c r="AF107" s="452"/>
      <c r="AG107" s="453"/>
      <c r="AH107" s="1117"/>
      <c r="AI107" s="1183" t="s">
        <v>1198</v>
      </c>
      <c r="AJ107" s="1184"/>
      <c r="AK107" s="1185" t="str">
        <f>IF(AK105="","",VLOOKUP(AK105,会社名検索用,7,FALSE))</f>
        <v>橋面防水工事</v>
      </c>
      <c r="AL107" s="1186"/>
      <c r="AM107" s="1187"/>
    </row>
    <row r="108" spans="1:42" ht="15.95" customHeight="1" x14ac:dyDescent="0.15">
      <c r="I108" s="48"/>
      <c r="J108" s="1117"/>
      <c r="K108" s="1188"/>
      <c r="L108" s="1189"/>
      <c r="M108" s="1190"/>
      <c r="N108" s="1191"/>
      <c r="O108" s="1192"/>
      <c r="P108" s="455"/>
      <c r="Q108" s="475"/>
      <c r="R108" s="1117"/>
      <c r="S108" s="1188"/>
      <c r="T108" s="1189"/>
      <c r="U108" s="1190"/>
      <c r="V108" s="1191"/>
      <c r="W108" s="1192"/>
      <c r="X108" s="474"/>
      <c r="Y108" s="453"/>
      <c r="Z108" s="1117"/>
      <c r="AA108" s="1188"/>
      <c r="AB108" s="1189"/>
      <c r="AC108" s="1190"/>
      <c r="AD108" s="1191"/>
      <c r="AE108" s="1192"/>
      <c r="AF108" s="452"/>
      <c r="AG108" s="453"/>
      <c r="AH108" s="1117"/>
      <c r="AI108" s="1188"/>
      <c r="AJ108" s="1189"/>
      <c r="AK108" s="1190"/>
      <c r="AL108" s="1191"/>
      <c r="AM108" s="1192"/>
    </row>
    <row r="109" spans="1:42" ht="15.95" customHeight="1" x14ac:dyDescent="0.15">
      <c r="I109" s="48"/>
      <c r="J109" s="1117"/>
      <c r="K109" s="1188"/>
      <c r="L109" s="1189"/>
      <c r="M109" s="1190"/>
      <c r="N109" s="1191"/>
      <c r="O109" s="1192"/>
      <c r="P109" s="455"/>
      <c r="Q109" s="475"/>
      <c r="R109" s="1117"/>
      <c r="S109" s="1188"/>
      <c r="T109" s="1189"/>
      <c r="U109" s="1190"/>
      <c r="V109" s="1191"/>
      <c r="W109" s="1192"/>
      <c r="X109" s="474"/>
      <c r="Y109" s="453"/>
      <c r="Z109" s="1117"/>
      <c r="AA109" s="1188"/>
      <c r="AB109" s="1189"/>
      <c r="AC109" s="1190"/>
      <c r="AD109" s="1191"/>
      <c r="AE109" s="1192"/>
      <c r="AF109" s="452"/>
      <c r="AG109" s="453"/>
      <c r="AH109" s="1117"/>
      <c r="AI109" s="1188"/>
      <c r="AJ109" s="1189"/>
      <c r="AK109" s="1190"/>
      <c r="AL109" s="1191"/>
      <c r="AM109" s="1192"/>
    </row>
    <row r="110" spans="1:42" ht="15.95" customHeight="1" x14ac:dyDescent="0.15">
      <c r="I110" s="32"/>
      <c r="J110" s="1117"/>
      <c r="K110" s="1193"/>
      <c r="L110" s="1194"/>
      <c r="M110" s="1195"/>
      <c r="N110" s="1196"/>
      <c r="O110" s="1197"/>
      <c r="P110" s="455"/>
      <c r="Q110" s="475"/>
      <c r="R110" s="1117"/>
      <c r="S110" s="1193"/>
      <c r="T110" s="1194"/>
      <c r="U110" s="1195"/>
      <c r="V110" s="1196"/>
      <c r="W110" s="1197"/>
      <c r="X110" s="474"/>
      <c r="Y110" s="453"/>
      <c r="Z110" s="1117"/>
      <c r="AA110" s="1193"/>
      <c r="AB110" s="1194"/>
      <c r="AC110" s="1195"/>
      <c r="AD110" s="1196"/>
      <c r="AE110" s="1197"/>
      <c r="AF110" s="452"/>
      <c r="AG110" s="453"/>
      <c r="AH110" s="1117"/>
      <c r="AI110" s="1193"/>
      <c r="AJ110" s="1194"/>
      <c r="AK110" s="1195"/>
      <c r="AL110" s="1196"/>
      <c r="AM110" s="1197"/>
      <c r="AN110" s="16"/>
      <c r="AO110" s="16"/>
    </row>
    <row r="111" spans="1:42" ht="15.95" customHeight="1" x14ac:dyDescent="0.15">
      <c r="G111" s="15"/>
      <c r="H111" s="16"/>
      <c r="I111" s="32"/>
      <c r="J111" s="1117"/>
      <c r="K111" s="1198" t="s">
        <v>1231</v>
      </c>
      <c r="L111" s="1199"/>
      <c r="M111" s="1178" t="str">
        <f>IF(M105="","",VLOOKUP(M105,会社名検索用,2,FALSE))</f>
        <v>下請　次郎16</v>
      </c>
      <c r="N111" s="1179"/>
      <c r="O111" s="1180"/>
      <c r="P111" s="455"/>
      <c r="Q111" s="475"/>
      <c r="R111" s="1117"/>
      <c r="S111" s="1198" t="s">
        <v>1231</v>
      </c>
      <c r="T111" s="1199"/>
      <c r="U111" s="1178" t="str">
        <f>IF(U105="","",VLOOKUP(U105,会社名検索用,2,FALSE))</f>
        <v>下請　次郎18</v>
      </c>
      <c r="V111" s="1179"/>
      <c r="W111" s="1180"/>
      <c r="X111" s="474"/>
      <c r="Y111" s="453"/>
      <c r="Z111" s="1117"/>
      <c r="AA111" s="1198" t="s">
        <v>1231</v>
      </c>
      <c r="AB111" s="1199"/>
      <c r="AC111" s="1178" t="str">
        <f>IF(AC105="","",VLOOKUP(AC105,会社名検索用,2,FALSE))</f>
        <v>下請　次郎21</v>
      </c>
      <c r="AD111" s="1179"/>
      <c r="AE111" s="1180"/>
      <c r="AF111" s="452"/>
      <c r="AG111" s="453"/>
      <c r="AH111" s="1117"/>
      <c r="AI111" s="1198" t="s">
        <v>1231</v>
      </c>
      <c r="AJ111" s="1199"/>
      <c r="AK111" s="1178" t="str">
        <f>IF(AK105="","",VLOOKUP(AK105,会社名検索用,2,FALSE))</f>
        <v>下請　次郎24</v>
      </c>
      <c r="AL111" s="1179"/>
      <c r="AM111" s="1180"/>
      <c r="AN111" s="16"/>
      <c r="AO111" s="16"/>
      <c r="AP111" s="16"/>
    </row>
    <row r="112" spans="1:42" ht="15.95" customHeight="1" x14ac:dyDescent="0.15">
      <c r="A112" s="26"/>
      <c r="B112" s="26"/>
      <c r="C112" s="15"/>
      <c r="D112" s="49"/>
      <c r="G112" s="15"/>
      <c r="H112" s="16"/>
      <c r="I112" s="32"/>
      <c r="J112" s="1117"/>
      <c r="K112" s="1198" t="s">
        <v>1233</v>
      </c>
      <c r="L112" s="1199"/>
      <c r="M112" s="1178" t="str">
        <f>IF(M105="","",VLOOKUP(M105,会社名検索用,15,FALSE) &amp; VLOOKUP(M105,会社名検索用,16,FALSE))</f>
        <v>般-X0石16105</v>
      </c>
      <c r="N112" s="1179"/>
      <c r="O112" s="1180"/>
      <c r="P112" s="455"/>
      <c r="Q112" s="475"/>
      <c r="R112" s="1117"/>
      <c r="S112" s="1198" t="s">
        <v>1233</v>
      </c>
      <c r="T112" s="1199"/>
      <c r="U112" s="1178" t="str">
        <f>IF(U105="","",VLOOKUP(U105,会社名検索用,15,FALSE) &amp; VLOOKUP(U105,会社名検索用,16,FALSE))</f>
        <v>般-27石18949</v>
      </c>
      <c r="V112" s="1179"/>
      <c r="W112" s="1180"/>
      <c r="X112" s="474"/>
      <c r="Y112" s="453"/>
      <c r="Z112" s="1117"/>
      <c r="AA112" s="1198" t="s">
        <v>1233</v>
      </c>
      <c r="AB112" s="1199"/>
      <c r="AC112" s="1178" t="str">
        <f>IF(AC105="","",VLOOKUP(AC105,会社名検索用,15,FALSE) &amp; VLOOKUP(AC105,会社名検索用,16,FALSE))</f>
        <v>特-1空00X56</v>
      </c>
      <c r="AD112" s="1179"/>
      <c r="AE112" s="1180"/>
      <c r="AF112" s="452"/>
      <c r="AG112" s="453"/>
      <c r="AH112" s="1117"/>
      <c r="AI112" s="1198" t="s">
        <v>1233</v>
      </c>
      <c r="AJ112" s="1199"/>
      <c r="AK112" s="1178" t="str">
        <f>IF(AK105="","",VLOOKUP(AK105,会社名検索用,15,FALSE) &amp; VLOOKUP(AK105,会社名検索用,16,FALSE))</f>
        <v>特-28石1055</v>
      </c>
      <c r="AL112" s="1179"/>
      <c r="AM112" s="1180"/>
      <c r="AN112" s="16"/>
      <c r="AO112" s="16"/>
      <c r="AP112" s="16"/>
    </row>
    <row r="113" spans="1:45" ht="15.95" customHeight="1" x14ac:dyDescent="0.15">
      <c r="A113" s="26"/>
      <c r="B113" s="26"/>
      <c r="C113" s="15"/>
      <c r="D113" s="49"/>
      <c r="G113" s="15"/>
      <c r="H113" s="16"/>
      <c r="I113" s="32"/>
      <c r="J113" s="1117"/>
      <c r="K113" s="1200" t="s">
        <v>1280</v>
      </c>
      <c r="L113" s="1199"/>
      <c r="M113" s="1178" t="str">
        <f>IF(M105="","",VLOOKUP(M105,会社名検索用,14,FALSE))</f>
        <v>一般</v>
      </c>
      <c r="N113" s="1179"/>
      <c r="O113" s="1180"/>
      <c r="P113" s="455"/>
      <c r="Q113" s="475"/>
      <c r="R113" s="1117"/>
      <c r="S113" s="1200" t="s">
        <v>1280</v>
      </c>
      <c r="T113" s="1199"/>
      <c r="U113" s="1178" t="str">
        <f>IF(U105="","",VLOOKUP(U105,会社名検索用,14,FALSE))</f>
        <v>一般</v>
      </c>
      <c r="V113" s="1179"/>
      <c r="W113" s="1180"/>
      <c r="X113" s="474"/>
      <c r="Y113" s="453"/>
      <c r="Z113" s="1117"/>
      <c r="AA113" s="1200" t="s">
        <v>1280</v>
      </c>
      <c r="AB113" s="1199"/>
      <c r="AC113" s="1178" t="str">
        <f>IF(AC105="","",VLOOKUP(AC105,会社名検索用,14,FALSE))</f>
        <v>特定</v>
      </c>
      <c r="AD113" s="1179"/>
      <c r="AE113" s="1180"/>
      <c r="AF113" s="452"/>
      <c r="AG113" s="453"/>
      <c r="AH113" s="1117"/>
      <c r="AI113" s="1200" t="s">
        <v>1280</v>
      </c>
      <c r="AJ113" s="1199"/>
      <c r="AK113" s="1178" t="str">
        <f>IF(AK105="","",VLOOKUP(AK105,会社名検索用,14,FALSE))</f>
        <v>特定</v>
      </c>
      <c r="AL113" s="1179"/>
      <c r="AM113" s="1180"/>
      <c r="AN113" s="16"/>
      <c r="AO113" s="16"/>
      <c r="AP113" s="16"/>
    </row>
    <row r="114" spans="1:45" ht="15.95" customHeight="1" x14ac:dyDescent="0.15">
      <c r="G114" s="15"/>
      <c r="H114" s="16"/>
      <c r="I114" s="32"/>
      <c r="J114" s="1117"/>
      <c r="K114" s="1198" t="s">
        <v>1234</v>
      </c>
      <c r="L114" s="1199"/>
      <c r="M114" s="1178" t="str">
        <f>IF(M105="","",VLOOKUP(M105,会社名検索用,22,FALSE) &amp; VLOOKUP(M105,会社名検索用,23,FALSE))</f>
        <v/>
      </c>
      <c r="N114" s="1179"/>
      <c r="O114" s="1180"/>
      <c r="P114" s="455"/>
      <c r="Q114" s="475"/>
      <c r="R114" s="1117"/>
      <c r="S114" s="1198" t="s">
        <v>1234</v>
      </c>
      <c r="T114" s="1199"/>
      <c r="U114" s="1178" t="str">
        <f>IF(U105="","",VLOOKUP(U105,会社名検索用,22,FALSE) &amp; VLOOKUP(U105,会社名検索用,23,FALSE))</f>
        <v/>
      </c>
      <c r="V114" s="1179"/>
      <c r="W114" s="1180"/>
      <c r="X114" s="474"/>
      <c r="Y114" s="453"/>
      <c r="Z114" s="1117"/>
      <c r="AA114" s="1198" t="s">
        <v>1234</v>
      </c>
      <c r="AB114" s="1199"/>
      <c r="AC114" s="1178" t="str">
        <f>IF(AC105="","",VLOOKUP(AC105,会社名検索用,22,FALSE) &amp; VLOOKUP(AC105,会社名検索用,23,FALSE))</f>
        <v/>
      </c>
      <c r="AD114" s="1179"/>
      <c r="AE114" s="1180"/>
      <c r="AF114" s="452"/>
      <c r="AG114" s="453"/>
      <c r="AH114" s="1117"/>
      <c r="AI114" s="1198" t="s">
        <v>1234</v>
      </c>
      <c r="AJ114" s="1199"/>
      <c r="AK114" s="1178" t="str">
        <f>IF(AK105="","",VLOOKUP(AK105,会社名検索用,22,FALSE) &amp; VLOOKUP(AK105,会社名検索用,23,FALSE))</f>
        <v/>
      </c>
      <c r="AL114" s="1179"/>
      <c r="AM114" s="1180"/>
      <c r="AN114" s="16"/>
      <c r="AO114" s="16"/>
      <c r="AP114" s="16"/>
    </row>
    <row r="115" spans="1:45" ht="15.95" customHeight="1" thickBot="1" x14ac:dyDescent="0.2">
      <c r="G115" s="15"/>
      <c r="H115" s="16"/>
      <c r="I115" s="36"/>
      <c r="J115" s="1117"/>
      <c r="K115" s="1200" t="s">
        <v>1280</v>
      </c>
      <c r="L115" s="1199"/>
      <c r="M115" s="1178" t="str">
        <f>IF(M105="","",IF(VLOOKUP(M105,会社名検索用,21,FALSE)="","",VLOOKUP(M105,会社名検索用,21,FALSE)))</f>
        <v/>
      </c>
      <c r="N115" s="1179"/>
      <c r="O115" s="1180"/>
      <c r="P115" s="455"/>
      <c r="Q115" s="476"/>
      <c r="R115" s="1117"/>
      <c r="S115" s="1200" t="s">
        <v>1280</v>
      </c>
      <c r="T115" s="1199"/>
      <c r="U115" s="1178" t="str">
        <f>IF(U105="","",IF(VLOOKUP(U105,会社名検索用,21,FALSE)="","",VLOOKUP(U105,会社名検索用,21,FALSE)))</f>
        <v/>
      </c>
      <c r="V115" s="1179"/>
      <c r="W115" s="1180"/>
      <c r="X115" s="474"/>
      <c r="Y115" s="465"/>
      <c r="Z115" s="1117"/>
      <c r="AA115" s="1200" t="s">
        <v>1280</v>
      </c>
      <c r="AB115" s="1199"/>
      <c r="AC115" s="1178" t="str">
        <f>IF(AC105="","",IF(VLOOKUP(AC105,会社名検索用,21,FALSE)="","",VLOOKUP(AC105,会社名検索用,21,FALSE)))</f>
        <v/>
      </c>
      <c r="AD115" s="1179"/>
      <c r="AE115" s="1180"/>
      <c r="AF115" s="452"/>
      <c r="AG115" s="453"/>
      <c r="AH115" s="1117"/>
      <c r="AI115" s="1200" t="s">
        <v>1280</v>
      </c>
      <c r="AJ115" s="1199"/>
      <c r="AK115" s="1178" t="str">
        <f>IF(AK105="","",IF(VLOOKUP(AK105,会社名検索用,21,FALSE)="","",VLOOKUP(AK105,会社名検索用,21,FALSE)))</f>
        <v/>
      </c>
      <c r="AL115" s="1179"/>
      <c r="AM115" s="1180"/>
      <c r="AN115" s="16"/>
      <c r="AO115" s="16"/>
      <c r="AP115" s="16"/>
    </row>
    <row r="116" spans="1:45" ht="15.95" customHeight="1" x14ac:dyDescent="0.15">
      <c r="G116" s="15"/>
      <c r="H116" s="16"/>
      <c r="I116" s="26"/>
      <c r="J116" s="1117"/>
      <c r="K116" s="1201" t="s">
        <v>57</v>
      </c>
      <c r="L116" s="1202"/>
      <c r="M116" s="1178" t="str">
        <f>IF(M105="","",VLOOKUP(M105,会社名検索用,36,FALSE))</f>
        <v>安全　二助16</v>
      </c>
      <c r="N116" s="1179"/>
      <c r="O116" s="1180"/>
      <c r="P116" s="455"/>
      <c r="Q116" s="458"/>
      <c r="R116" s="1117"/>
      <c r="S116" s="1201" t="s">
        <v>57</v>
      </c>
      <c r="T116" s="1202"/>
      <c r="U116" s="1178" t="str">
        <f>IF(U105="","",VLOOKUP(U105,会社名検索用,36,FALSE))</f>
        <v>安全　二助18</v>
      </c>
      <c r="V116" s="1179"/>
      <c r="W116" s="1180"/>
      <c r="X116" s="452"/>
      <c r="Y116" s="441"/>
      <c r="Z116" s="1117"/>
      <c r="AA116" s="1201" t="s">
        <v>57</v>
      </c>
      <c r="AB116" s="1202"/>
      <c r="AC116" s="1178" t="str">
        <f>IF(AC105="","",VLOOKUP(AC105,会社名検索用,36,FALSE))</f>
        <v>安全　二助21</v>
      </c>
      <c r="AD116" s="1179"/>
      <c r="AE116" s="1180"/>
      <c r="AF116" s="452"/>
      <c r="AG116" s="453"/>
      <c r="AH116" s="1117"/>
      <c r="AI116" s="1201" t="s">
        <v>57</v>
      </c>
      <c r="AJ116" s="1202"/>
      <c r="AK116" s="1178" t="str">
        <f>IF(AK105="","",VLOOKUP(AK105,会社名検索用,36,FALSE))</f>
        <v>安全　二助24</v>
      </c>
      <c r="AL116" s="1179"/>
      <c r="AM116" s="1180"/>
      <c r="AN116" s="16"/>
      <c r="AO116" s="16"/>
      <c r="AP116" s="16"/>
    </row>
    <row r="117" spans="1:45" ht="15.95" customHeight="1" x14ac:dyDescent="0.15">
      <c r="G117" s="15"/>
      <c r="H117" s="16"/>
      <c r="I117" s="26"/>
      <c r="J117" s="1117"/>
      <c r="K117" s="1183" t="str">
        <f>IF(M105="","",IF(VLOOKUP(M105,会社名検索用,28,FALSE)="","技術者区分未入力",(VLOOKUP(M105,会社名検索用,28,FALSE))))</f>
        <v>主任技術者</v>
      </c>
      <c r="L117" s="1184"/>
      <c r="M117" s="1178" t="str">
        <f>IF(M105="","",VLOOKUP(M105,会社名検索用,30,FALSE))</f>
        <v>主任　二子16</v>
      </c>
      <c r="N117" s="1179"/>
      <c r="O117" s="1180"/>
      <c r="P117" s="455"/>
      <c r="Q117" s="462"/>
      <c r="R117" s="1117"/>
      <c r="S117" s="1183" t="str">
        <f>IF(U105="","",IF(VLOOKUP(U105,会社名検索用,28,FALSE)="","技術者区分未入力",(VLOOKUP(U105,会社名検索用,28,FALSE))))</f>
        <v>主任技術者</v>
      </c>
      <c r="T117" s="1184"/>
      <c r="U117" s="1178" t="str">
        <f>IF(U105="","",VLOOKUP(U105,会社名検索用,30,FALSE))</f>
        <v>主任　二子18</v>
      </c>
      <c r="V117" s="1179"/>
      <c r="W117" s="1180"/>
      <c r="X117" s="452"/>
      <c r="Y117" s="453"/>
      <c r="Z117" s="1117"/>
      <c r="AA117" s="1183" t="str">
        <f>IF(AC105="","",IF(VLOOKUP(AC105,会社名検索用,28,FALSE)="","技術者区分未入力",(VLOOKUP(AC105,会社名検索用,28,FALSE))))</f>
        <v>主任技術者</v>
      </c>
      <c r="AB117" s="1184"/>
      <c r="AC117" s="1178" t="str">
        <f>IF(AC105="","",VLOOKUP(AC105,会社名検索用,30,FALSE))</f>
        <v>主任　二子21</v>
      </c>
      <c r="AD117" s="1179"/>
      <c r="AE117" s="1180"/>
      <c r="AF117" s="452"/>
      <c r="AG117" s="453"/>
      <c r="AH117" s="1117"/>
      <c r="AI117" s="1183" t="str">
        <f>IF(AK105="","",IF(VLOOKUP(AK105,会社名検索用,28,FALSE)="","技術者区分未入力",(VLOOKUP(AK105,会社名検索用,28,FALSE))))</f>
        <v>主任技術者</v>
      </c>
      <c r="AJ117" s="1184"/>
      <c r="AK117" s="1178" t="str">
        <f>IF(AK105="","",VLOOKUP(AK105,会社名検索用,30,FALSE))</f>
        <v>主任　二子24</v>
      </c>
      <c r="AL117" s="1179"/>
      <c r="AM117" s="1180"/>
      <c r="AN117" s="16"/>
      <c r="AO117" s="16"/>
      <c r="AP117" s="16"/>
    </row>
    <row r="118" spans="1:45" ht="15.95" customHeight="1" x14ac:dyDescent="0.15">
      <c r="E118" s="50"/>
      <c r="F118" s="50"/>
      <c r="G118" s="15"/>
      <c r="H118" s="16"/>
      <c r="I118" s="26"/>
      <c r="J118" s="1117"/>
      <c r="K118" s="1203"/>
      <c r="L118" s="1204" t="s">
        <v>1279</v>
      </c>
      <c r="M118" s="1198" t="str">
        <f>IF(M105="","",VLOOKUP(M105,会社名検索用,32,FALSE))</f>
        <v>有</v>
      </c>
      <c r="N118" s="1205"/>
      <c r="O118" s="1206"/>
      <c r="P118" s="455"/>
      <c r="Q118" s="462"/>
      <c r="R118" s="1117"/>
      <c r="S118" s="1203"/>
      <c r="T118" s="1204" t="s">
        <v>1279</v>
      </c>
      <c r="U118" s="1198" t="str">
        <f>IF(U105="","",VLOOKUP(U105,会社名検索用,32,FALSE))</f>
        <v>有</v>
      </c>
      <c r="V118" s="1205"/>
      <c r="W118" s="1206"/>
      <c r="X118" s="452"/>
      <c r="Y118" s="452"/>
      <c r="Z118" s="1117"/>
      <c r="AA118" s="1203"/>
      <c r="AB118" s="1204" t="s">
        <v>1279</v>
      </c>
      <c r="AC118" s="1198" t="str">
        <f>IF(AC105="","",VLOOKUP(AC105,会社名検索用,32,FALSE))</f>
        <v>有</v>
      </c>
      <c r="AD118" s="1205"/>
      <c r="AE118" s="1206"/>
      <c r="AF118" s="452"/>
      <c r="AG118" s="453"/>
      <c r="AH118" s="1117"/>
      <c r="AI118" s="1203"/>
      <c r="AJ118" s="1204" t="s">
        <v>1279</v>
      </c>
      <c r="AK118" s="1198" t="str">
        <f>IF(AK105="","",VLOOKUP(AK105,会社名検索用,32,FALSE))</f>
        <v>有</v>
      </c>
      <c r="AL118" s="1205"/>
      <c r="AM118" s="1206"/>
      <c r="AN118" s="16"/>
      <c r="AO118" s="16"/>
      <c r="AP118" s="16"/>
    </row>
    <row r="119" spans="1:45" ht="15.95" customHeight="1" x14ac:dyDescent="0.15">
      <c r="G119" s="15"/>
      <c r="H119" s="16"/>
      <c r="I119" s="26"/>
      <c r="J119" s="33" t="s">
        <v>58</v>
      </c>
      <c r="K119" s="1207" t="s">
        <v>1232</v>
      </c>
      <c r="L119" s="1208"/>
      <c r="M119" s="1209"/>
      <c r="N119" s="1210"/>
      <c r="O119" s="1211"/>
      <c r="P119" s="455"/>
      <c r="Q119" s="462"/>
      <c r="R119" s="33" t="s">
        <v>58</v>
      </c>
      <c r="S119" s="1207" t="s">
        <v>1232</v>
      </c>
      <c r="T119" s="1208"/>
      <c r="U119" s="1209"/>
      <c r="V119" s="1210"/>
      <c r="W119" s="1211"/>
      <c r="X119" s="452"/>
      <c r="Y119" s="452"/>
      <c r="Z119" s="33" t="s">
        <v>58</v>
      </c>
      <c r="AA119" s="1207" t="s">
        <v>1232</v>
      </c>
      <c r="AB119" s="1208"/>
      <c r="AC119" s="1209"/>
      <c r="AD119" s="1210"/>
      <c r="AE119" s="1211"/>
      <c r="AF119" s="452"/>
      <c r="AG119" s="453"/>
      <c r="AH119" s="33" t="s">
        <v>58</v>
      </c>
      <c r="AI119" s="1207" t="s">
        <v>1232</v>
      </c>
      <c r="AJ119" s="1208"/>
      <c r="AK119" s="1209"/>
      <c r="AL119" s="1210"/>
      <c r="AM119" s="1211"/>
      <c r="AN119" s="16"/>
      <c r="AO119" s="16"/>
      <c r="AP119" s="16"/>
    </row>
    <row r="120" spans="1:45" ht="15.95" customHeight="1" x14ac:dyDescent="0.15">
      <c r="G120" s="15"/>
      <c r="H120" s="16"/>
      <c r="I120" s="16"/>
      <c r="J120" s="35" t="s">
        <v>59</v>
      </c>
      <c r="K120" s="1212"/>
      <c r="L120" s="1213" t="s">
        <v>60</v>
      </c>
      <c r="M120" s="1209"/>
      <c r="N120" s="1210"/>
      <c r="O120" s="1211"/>
      <c r="P120" s="455"/>
      <c r="Q120" s="477"/>
      <c r="R120" s="35" t="s">
        <v>59</v>
      </c>
      <c r="S120" s="1212"/>
      <c r="T120" s="1213" t="s">
        <v>60</v>
      </c>
      <c r="U120" s="1209"/>
      <c r="V120" s="1210"/>
      <c r="W120" s="1211"/>
      <c r="X120" s="452"/>
      <c r="Y120" s="477"/>
      <c r="Z120" s="35" t="s">
        <v>59</v>
      </c>
      <c r="AA120" s="1212"/>
      <c r="AB120" s="1213" t="s">
        <v>60</v>
      </c>
      <c r="AC120" s="1209"/>
      <c r="AD120" s="1210"/>
      <c r="AE120" s="1211"/>
      <c r="AF120" s="452"/>
      <c r="AG120" s="453"/>
      <c r="AH120" s="35" t="s">
        <v>59</v>
      </c>
      <c r="AI120" s="1212"/>
      <c r="AJ120" s="1213" t="s">
        <v>60</v>
      </c>
      <c r="AK120" s="1209"/>
      <c r="AL120" s="1210"/>
      <c r="AM120" s="1211"/>
      <c r="AN120" s="16"/>
      <c r="AO120" s="16"/>
      <c r="AP120" s="16"/>
    </row>
    <row r="121" spans="1:45" ht="15.95" customHeight="1" thickBot="1" x14ac:dyDescent="0.2">
      <c r="G121" s="15"/>
      <c r="H121" s="16"/>
      <c r="I121" s="26"/>
      <c r="J121" s="37" t="s">
        <v>7</v>
      </c>
      <c r="K121" s="1167">
        <f>IF(M105="","",VLOOKUP(M105,会社名検索用,8,FALSE))</f>
        <v>43992</v>
      </c>
      <c r="L121" s="1165"/>
      <c r="M121" s="1154" t="str">
        <f>IF(M105="","","～")</f>
        <v>～</v>
      </c>
      <c r="N121" s="1165">
        <f>IF(M105="","",VLOOKUP(M105,会社名検索用,9,FALSE))</f>
        <v>44012</v>
      </c>
      <c r="O121" s="1166"/>
      <c r="P121" s="455"/>
      <c r="Q121" s="477"/>
      <c r="R121" s="37" t="s">
        <v>7</v>
      </c>
      <c r="S121" s="1167">
        <f>IF(U105="","",VLOOKUP(U105,会社名検索用,8,FALSE))</f>
        <v>43976</v>
      </c>
      <c r="T121" s="1165"/>
      <c r="U121" s="1154" t="str">
        <f>IF(U105="","","～")</f>
        <v>～</v>
      </c>
      <c r="V121" s="1165">
        <f>IF(U105="","",VLOOKUP(U105,会社名検索用,9,FALSE))</f>
        <v>44278</v>
      </c>
      <c r="W121" s="1166"/>
      <c r="X121" s="452"/>
      <c r="Y121" s="452"/>
      <c r="Z121" s="37" t="s">
        <v>7</v>
      </c>
      <c r="AA121" s="1167">
        <f>IF(AC105="","",VLOOKUP(AC105,会社名検索用,8,FALSE))</f>
        <v>44001</v>
      </c>
      <c r="AB121" s="1165"/>
      <c r="AC121" s="1154" t="str">
        <f>IF(AC105="","","～")</f>
        <v>～</v>
      </c>
      <c r="AD121" s="1165">
        <f>IF(AC105="","",VLOOKUP(AC105,会社名検索用,9,FALSE))</f>
        <v>44279</v>
      </c>
      <c r="AE121" s="1166"/>
      <c r="AF121" s="452"/>
      <c r="AG121" s="453"/>
      <c r="AH121" s="37" t="s">
        <v>7</v>
      </c>
      <c r="AI121" s="1167">
        <f>IF(AK105="","",VLOOKUP(AK105,会社名検索用,8,FALSE))</f>
        <v>44004</v>
      </c>
      <c r="AJ121" s="1165"/>
      <c r="AK121" s="1154" t="str">
        <f>IF(AK105="","","～")</f>
        <v>～</v>
      </c>
      <c r="AL121" s="1165">
        <f>IF(AK105="","",VLOOKUP(AK105,会社名検索用,9,FALSE))</f>
        <v>44279</v>
      </c>
      <c r="AM121" s="1166"/>
      <c r="AN121" s="16"/>
      <c r="AO121" s="16"/>
      <c r="AP121" s="16"/>
    </row>
    <row r="122" spans="1:45" ht="14.1" customHeight="1" thickBot="1" x14ac:dyDescent="0.2">
      <c r="G122" s="16"/>
      <c r="H122" s="26"/>
      <c r="I122" s="16"/>
      <c r="J122" s="39"/>
      <c r="K122" s="30"/>
      <c r="L122" s="452"/>
      <c r="M122" s="452"/>
      <c r="N122" s="452"/>
      <c r="O122" s="452"/>
      <c r="P122" s="455"/>
      <c r="Q122" s="455"/>
      <c r="R122" s="455"/>
      <c r="S122" s="452"/>
      <c r="T122" s="452"/>
      <c r="U122" s="452"/>
      <c r="V122" s="452"/>
      <c r="W122" s="452"/>
      <c r="X122" s="452"/>
      <c r="Y122" s="452"/>
      <c r="Z122" s="455"/>
      <c r="AA122" s="452"/>
      <c r="AB122" s="452"/>
      <c r="AC122" s="452"/>
      <c r="AD122" s="452"/>
      <c r="AE122" s="452"/>
      <c r="AF122" s="452"/>
      <c r="AG122" s="452"/>
      <c r="AH122" s="455"/>
      <c r="AI122" s="452"/>
      <c r="AJ122" s="452"/>
      <c r="AK122" s="452"/>
      <c r="AL122" s="452"/>
      <c r="AM122" s="452"/>
      <c r="AN122" s="16"/>
      <c r="AO122" s="16"/>
      <c r="AP122" s="16"/>
    </row>
    <row r="123" spans="1:45" ht="30" customHeight="1" x14ac:dyDescent="0.15">
      <c r="A123" s="312" t="s">
        <v>23</v>
      </c>
      <c r="B123" s="17"/>
      <c r="C123" s="1129" t="str">
        <f>'11_基本情報入力'!$B$6</f>
        <v>北海道開発局　札幌開発建設部</v>
      </c>
      <c r="D123" s="1130"/>
      <c r="E123" s="1130"/>
      <c r="F123" s="1130"/>
      <c r="G123" s="1131"/>
      <c r="H123" s="228"/>
      <c r="I123" s="228"/>
      <c r="J123" s="229" t="s">
        <v>7</v>
      </c>
      <c r="K123" s="18" t="s">
        <v>64</v>
      </c>
      <c r="L123" s="1132">
        <f>'11_基本情報入力'!$B$10</f>
        <v>43917</v>
      </c>
      <c r="M123" s="1132"/>
      <c r="N123" s="1132"/>
      <c r="O123" s="1133"/>
      <c r="Q123" s="25"/>
      <c r="T123" s="14"/>
      <c r="Y123" s="25"/>
      <c r="AF123" s="443" t="s">
        <v>888</v>
      </c>
      <c r="AG123" s="444"/>
      <c r="AH123" s="444"/>
      <c r="AI123" s="445"/>
      <c r="AJ123" s="1134">
        <f ca="1" xml:space="preserve"> MAX(提出回数)</f>
        <v>15</v>
      </c>
      <c r="AK123" s="1134"/>
      <c r="AL123" s="1155"/>
      <c r="AM123" s="1134"/>
    </row>
    <row r="124" spans="1:45" ht="30" customHeight="1" thickBot="1" x14ac:dyDescent="0.2">
      <c r="A124" s="313" t="s">
        <v>18</v>
      </c>
      <c r="B124" s="20"/>
      <c r="C124" s="1135" t="str">
        <f>'11_基本情報入力'!$B$4</f>
        <v>一般国道３６号　千歳市　錦町改良外一連工事</v>
      </c>
      <c r="D124" s="1136"/>
      <c r="E124" s="1136"/>
      <c r="F124" s="1136"/>
      <c r="G124" s="1137"/>
      <c r="H124" s="228"/>
      <c r="I124" s="228"/>
      <c r="J124" s="230"/>
      <c r="K124" s="21" t="s">
        <v>1</v>
      </c>
      <c r="L124" s="1138">
        <f>'11_基本情報入力'!$B$11</f>
        <v>44280</v>
      </c>
      <c r="M124" s="1138"/>
      <c r="N124" s="1138"/>
      <c r="O124" s="1139"/>
      <c r="Q124" s="25"/>
      <c r="Y124" s="25"/>
      <c r="AF124" s="443" t="s">
        <v>111</v>
      </c>
      <c r="AG124" s="444"/>
      <c r="AH124" s="444"/>
      <c r="AI124" s="445"/>
      <c r="AJ124" s="1140">
        <f ca="1">MAX(台帳作成日)</f>
        <v>44172</v>
      </c>
      <c r="AK124" s="1140"/>
      <c r="AL124" s="1156"/>
      <c r="AM124" s="1140"/>
      <c r="AO124" s="1126"/>
      <c r="AP124" s="1126"/>
      <c r="AQ124" s="1126"/>
      <c r="AR124" s="1126"/>
      <c r="AS124" s="1126"/>
    </row>
    <row r="125" spans="1:45" ht="30" customHeight="1" x14ac:dyDescent="0.15">
      <c r="A125" s="1158"/>
      <c r="B125" s="1158"/>
      <c r="C125" s="1159"/>
      <c r="D125" s="1159"/>
      <c r="E125" s="1159"/>
      <c r="F125" s="1159"/>
      <c r="G125" s="1159"/>
      <c r="H125" s="228"/>
      <c r="I125" s="228"/>
      <c r="J125" s="1162"/>
      <c r="K125" s="1163"/>
      <c r="L125" s="1164"/>
      <c r="M125" s="1164"/>
      <c r="N125" s="1164"/>
      <c r="O125" s="1164"/>
      <c r="Q125" s="25"/>
      <c r="Y125" s="25"/>
      <c r="AF125" s="1160"/>
      <c r="AG125" s="1160"/>
      <c r="AH125" s="1160"/>
      <c r="AI125" s="1160"/>
      <c r="AJ125" s="1161"/>
      <c r="AK125" s="1161"/>
      <c r="AL125" s="1161"/>
      <c r="AM125" s="1161"/>
      <c r="AO125" s="478"/>
      <c r="AP125" s="478"/>
      <c r="AQ125" s="478"/>
      <c r="AR125" s="478"/>
      <c r="AS125" s="478"/>
    </row>
    <row r="126" spans="1:45" ht="15" customHeight="1" thickBot="1" x14ac:dyDescent="0.25">
      <c r="A126" s="19"/>
      <c r="B126" s="222"/>
      <c r="C126" s="223"/>
      <c r="D126" s="22"/>
      <c r="E126" s="22"/>
      <c r="F126" s="22"/>
      <c r="G126" s="22"/>
      <c r="H126" s="19"/>
      <c r="I126" s="26"/>
      <c r="J126" s="24"/>
      <c r="K126" s="23"/>
      <c r="L126" s="446"/>
      <c r="M126" s="446"/>
      <c r="N126" s="446"/>
      <c r="O126" s="446"/>
      <c r="P126" s="447"/>
      <c r="Q126" s="447"/>
      <c r="R126" s="447"/>
      <c r="S126" s="447"/>
      <c r="T126" s="447"/>
      <c r="U126" s="447"/>
      <c r="V126" s="447"/>
      <c r="W126" s="447"/>
      <c r="X126" s="448"/>
      <c r="Y126" s="314"/>
      <c r="Z126" s="449"/>
      <c r="AA126" s="449"/>
      <c r="AB126" s="449"/>
      <c r="AC126" s="449"/>
      <c r="AD126" s="449"/>
      <c r="AE126" s="449"/>
      <c r="AF126" s="449"/>
      <c r="AG126" s="25"/>
      <c r="AM126" s="450"/>
    </row>
    <row r="127" spans="1:45" ht="15.95" customHeight="1" thickBot="1" x14ac:dyDescent="0.2">
      <c r="A127" s="1149" t="s">
        <v>1228</v>
      </c>
      <c r="B127" s="1150"/>
      <c r="C127" s="1141" t="str">
        <f>$C$5</f>
        <v>株式会社０１元請組</v>
      </c>
      <c r="D127" s="1142"/>
      <c r="E127" s="22"/>
      <c r="F127" s="22"/>
      <c r="G127" s="22"/>
      <c r="H127" s="26"/>
      <c r="I127" s="29"/>
      <c r="J127" s="309" t="str">
        <f>IF(M128="","",VLOOKUP(M128,会社名検索用,42,FALSE))</f>
        <v>一次下請</v>
      </c>
      <c r="K127" s="43"/>
      <c r="L127" s="452"/>
      <c r="M127" s="454"/>
      <c r="N127" s="454"/>
      <c r="O127" s="455"/>
      <c r="P127" s="452"/>
      <c r="Q127" s="453"/>
      <c r="R127" s="309" t="str">
        <f>IF(U128="","",VLOOKUP(U128,会社名検索用,42,FALSE))</f>
        <v>四次下請</v>
      </c>
      <c r="S127" s="43"/>
      <c r="T127" s="452"/>
      <c r="U127" s="454"/>
      <c r="V127" s="454"/>
      <c r="W127" s="455"/>
      <c r="X127" s="452"/>
      <c r="Y127" s="451"/>
      <c r="Z127" s="309" t="str">
        <f>IF(AC128="","",VLOOKUP(AC128,会社名検索用,42,FALSE))</f>
        <v>二次下請</v>
      </c>
      <c r="AA127" s="43"/>
      <c r="AB127" s="452"/>
      <c r="AC127" s="454"/>
      <c r="AD127" s="454"/>
      <c r="AE127" s="455"/>
      <c r="AF127" s="452"/>
      <c r="AG127" s="453"/>
      <c r="AH127" s="309" t="str">
        <f>IF(AK128="","",VLOOKUP(AK128,会社名検索用,42,FALSE))</f>
        <v>一次下請</v>
      </c>
      <c r="AI127" s="43"/>
      <c r="AJ127" s="452"/>
      <c r="AK127" s="454"/>
      <c r="AL127" s="454"/>
      <c r="AM127" s="455"/>
    </row>
    <row r="128" spans="1:45" ht="15.95" customHeight="1" x14ac:dyDescent="0.15">
      <c r="A128" s="1147" t="s">
        <v>1229</v>
      </c>
      <c r="B128" s="1148"/>
      <c r="C128" s="1143" t="str">
        <f>$C$6</f>
        <v>00001</v>
      </c>
      <c r="D128" s="1144"/>
      <c r="E128" s="22"/>
      <c r="F128" s="22"/>
      <c r="G128" s="22"/>
      <c r="H128" s="26"/>
      <c r="I128" s="32"/>
      <c r="J128" s="1116" t="str">
        <f>IF(M128="","",VLOOKUP(M128,会社名検索用,6,FALSE))</f>
        <v>情報ボックス工</v>
      </c>
      <c r="K128" s="440" t="s">
        <v>153</v>
      </c>
      <c r="L128" s="441"/>
      <c r="M128" s="1141" t="s">
        <v>797</v>
      </c>
      <c r="N128" s="1153"/>
      <c r="O128" s="1142"/>
      <c r="P128" s="455"/>
      <c r="Q128" s="456"/>
      <c r="R128" s="1116" t="str">
        <f>IF(U128="","",VLOOKUP(U128,会社名検索用,6,FALSE))</f>
        <v>アスファルト切断工事</v>
      </c>
      <c r="S128" s="440" t="s">
        <v>153</v>
      </c>
      <c r="T128" s="441"/>
      <c r="U128" s="1141" t="s">
        <v>1023</v>
      </c>
      <c r="V128" s="1153"/>
      <c r="W128" s="1142"/>
      <c r="X128" s="452"/>
      <c r="Y128" s="451"/>
      <c r="Z128" s="1116" t="str">
        <f>IF(AC128="","",VLOOKUP(AC128,会社名検索用,6,FALSE))</f>
        <v>踏掛版工の内　鉄筋工事</v>
      </c>
      <c r="AA128" s="440" t="s">
        <v>153</v>
      </c>
      <c r="AB128" s="441"/>
      <c r="AC128" s="1141" t="s">
        <v>793</v>
      </c>
      <c r="AD128" s="1153"/>
      <c r="AE128" s="1142"/>
      <c r="AF128" s="452"/>
      <c r="AG128" s="453"/>
      <c r="AH128" s="1116" t="str">
        <f>IF(AK128="","",VLOOKUP(AK128,会社名検索用,6,FALSE))</f>
        <v>仮設工</v>
      </c>
      <c r="AI128" s="440" t="s">
        <v>153</v>
      </c>
      <c r="AJ128" s="441"/>
      <c r="AK128" s="1141" t="s">
        <v>1026</v>
      </c>
      <c r="AL128" s="1153"/>
      <c r="AM128" s="1142"/>
    </row>
    <row r="129" spans="1:39" ht="15.95" customHeight="1" x14ac:dyDescent="0.15">
      <c r="A129" s="438" t="s">
        <v>10</v>
      </c>
      <c r="B129" s="439"/>
      <c r="C129" s="1143" t="str">
        <f>$C$7</f>
        <v>監督　一郎</v>
      </c>
      <c r="D129" s="1144"/>
      <c r="E129" s="22"/>
      <c r="F129" s="22"/>
      <c r="G129" s="22"/>
      <c r="H129" s="26"/>
      <c r="I129" s="32"/>
      <c r="J129" s="1117"/>
      <c r="K129" s="1181" t="s">
        <v>1230</v>
      </c>
      <c r="L129" s="1182"/>
      <c r="M129" s="1178" t="str">
        <f>IF(M128="","",INDEX(テーブル1[],MATCH(M128,テーブル1[会社名],),2))</f>
        <v>00002</v>
      </c>
      <c r="N129" s="1179"/>
      <c r="O129" s="1180"/>
      <c r="P129" s="455"/>
      <c r="Q129" s="456"/>
      <c r="R129" s="1117"/>
      <c r="S129" s="1181" t="s">
        <v>1230</v>
      </c>
      <c r="T129" s="1182"/>
      <c r="U129" s="1178" t="str">
        <f>IF(U128="","",INDEX(テーブル1[],MATCH(U128,テーブル1[会社名],),2))</f>
        <v>00005</v>
      </c>
      <c r="V129" s="1179"/>
      <c r="W129" s="1180"/>
      <c r="X129" s="452"/>
      <c r="Y129" s="451"/>
      <c r="Z129" s="1117"/>
      <c r="AA129" s="1181" t="s">
        <v>1230</v>
      </c>
      <c r="AB129" s="1182"/>
      <c r="AC129" s="1178" t="str">
        <f>IF(AC128="","",INDEX(テーブル1[],MATCH(AC128,テーブル1[会社名],),2))</f>
        <v>00008</v>
      </c>
      <c r="AD129" s="1179"/>
      <c r="AE129" s="1180"/>
      <c r="AF129" s="452"/>
      <c r="AG129" s="453"/>
      <c r="AH129" s="1117"/>
      <c r="AI129" s="1181" t="s">
        <v>1230</v>
      </c>
      <c r="AJ129" s="1182"/>
      <c r="AK129" s="1178" t="str">
        <f>IF(AK128="","",INDEX(テーブル1[],MATCH(AK128,テーブル1[会社名],),2))</f>
        <v>00011</v>
      </c>
      <c r="AL129" s="1179"/>
      <c r="AM129" s="1180"/>
    </row>
    <row r="130" spans="1:39" ht="15.95" customHeight="1" x14ac:dyDescent="0.15">
      <c r="A130" s="1145" t="str">
        <f>IF($C$5="","",IF(VLOOKUP($C$5,会社名検索用,28,FALSE)="","技術者区分未入力",(VLOOKUP($C$5,会社名検索用,28,FALSE)&amp;"名")))</f>
        <v>監理技術者名</v>
      </c>
      <c r="B130" s="1146"/>
      <c r="C130" s="1143" t="str">
        <f>$C$8</f>
        <v>主任　一子</v>
      </c>
      <c r="D130" s="1144"/>
      <c r="E130" s="22"/>
      <c r="F130" s="22"/>
      <c r="G130" s="22"/>
      <c r="H130" s="26"/>
      <c r="I130" s="32"/>
      <c r="J130" s="1117"/>
      <c r="K130" s="1183" t="s">
        <v>1198</v>
      </c>
      <c r="L130" s="1184"/>
      <c r="M130" s="1185" t="str">
        <f>IF(M128="","",VLOOKUP(M128,会社名検索用,7,FALSE))</f>
        <v>情報ボックス工</v>
      </c>
      <c r="N130" s="1186"/>
      <c r="O130" s="1187"/>
      <c r="P130" s="455"/>
      <c r="Q130" s="456"/>
      <c r="R130" s="1117"/>
      <c r="S130" s="1183" t="s">
        <v>1198</v>
      </c>
      <c r="T130" s="1184"/>
      <c r="U130" s="1185" t="str">
        <f>IF(U128="","",VLOOKUP(U128,会社名検索用,7,FALSE))</f>
        <v>アスファルト切断工事</v>
      </c>
      <c r="V130" s="1186"/>
      <c r="W130" s="1187"/>
      <c r="X130" s="452"/>
      <c r="Y130" s="451"/>
      <c r="Z130" s="1117"/>
      <c r="AA130" s="1183" t="s">
        <v>1198</v>
      </c>
      <c r="AB130" s="1184"/>
      <c r="AC130" s="1185" t="str">
        <f>IF(AC128="","",VLOOKUP(AC128,会社名検索用,7,FALSE))</f>
        <v>踏掛版工の内　鉄筋工事</v>
      </c>
      <c r="AD130" s="1186"/>
      <c r="AE130" s="1187"/>
      <c r="AF130" s="452"/>
      <c r="AG130" s="453"/>
      <c r="AH130" s="1117"/>
      <c r="AI130" s="1183" t="s">
        <v>1198</v>
      </c>
      <c r="AJ130" s="1184"/>
      <c r="AK130" s="1185" t="str">
        <f>IF(AK128="","",VLOOKUP(AK128,会社名検索用,7,FALSE))</f>
        <v>仮設工、構造物撤去工</v>
      </c>
      <c r="AL130" s="1186"/>
      <c r="AM130" s="1187"/>
    </row>
    <row r="131" spans="1:39" ht="15.95" customHeight="1" x14ac:dyDescent="0.15">
      <c r="A131" s="1147" t="s">
        <v>76</v>
      </c>
      <c r="B131" s="1148"/>
      <c r="C131" s="1143" t="str">
        <f>$C$9</f>
        <v>代理　一郎</v>
      </c>
      <c r="D131" s="1144"/>
      <c r="E131" s="22"/>
      <c r="F131" s="22"/>
      <c r="G131" s="22"/>
      <c r="H131" s="26"/>
      <c r="I131" s="32"/>
      <c r="J131" s="1117"/>
      <c r="K131" s="1188"/>
      <c r="L131" s="1189"/>
      <c r="M131" s="1190"/>
      <c r="N131" s="1191"/>
      <c r="O131" s="1192"/>
      <c r="P131" s="455"/>
      <c r="Q131" s="456"/>
      <c r="R131" s="1117"/>
      <c r="S131" s="1188"/>
      <c r="T131" s="1189"/>
      <c r="U131" s="1190"/>
      <c r="V131" s="1191"/>
      <c r="W131" s="1192"/>
      <c r="X131" s="452"/>
      <c r="Y131" s="451"/>
      <c r="Z131" s="1117"/>
      <c r="AA131" s="1188"/>
      <c r="AB131" s="1189"/>
      <c r="AC131" s="1190"/>
      <c r="AD131" s="1191"/>
      <c r="AE131" s="1192"/>
      <c r="AF131" s="452"/>
      <c r="AG131" s="453"/>
      <c r="AH131" s="1117"/>
      <c r="AI131" s="1188"/>
      <c r="AJ131" s="1189"/>
      <c r="AK131" s="1190"/>
      <c r="AL131" s="1191"/>
      <c r="AM131" s="1192"/>
    </row>
    <row r="132" spans="1:39" ht="15.95" customHeight="1" x14ac:dyDescent="0.15">
      <c r="A132" s="1147" t="s">
        <v>1004</v>
      </c>
      <c r="B132" s="1148"/>
      <c r="C132" s="1127" t="str">
        <f>$C$10</f>
        <v>補佐　一子</v>
      </c>
      <c r="D132" s="1128"/>
      <c r="E132" s="22"/>
      <c r="F132" s="22"/>
      <c r="G132" s="22"/>
      <c r="H132" s="26"/>
      <c r="I132" s="32"/>
      <c r="J132" s="1117"/>
      <c r="K132" s="1188"/>
      <c r="L132" s="1189"/>
      <c r="M132" s="1190"/>
      <c r="N132" s="1191"/>
      <c r="O132" s="1192"/>
      <c r="P132" s="455"/>
      <c r="Q132" s="456"/>
      <c r="R132" s="1117"/>
      <c r="S132" s="1188"/>
      <c r="T132" s="1189"/>
      <c r="U132" s="1190"/>
      <c r="V132" s="1191"/>
      <c r="W132" s="1192"/>
      <c r="X132" s="452"/>
      <c r="Y132" s="451"/>
      <c r="Z132" s="1117"/>
      <c r="AA132" s="1188"/>
      <c r="AB132" s="1189"/>
      <c r="AC132" s="1190"/>
      <c r="AD132" s="1191"/>
      <c r="AE132" s="1192"/>
      <c r="AF132" s="452"/>
      <c r="AG132" s="453"/>
      <c r="AH132" s="1117"/>
      <c r="AI132" s="1188"/>
      <c r="AJ132" s="1189"/>
      <c r="AK132" s="1190"/>
      <c r="AL132" s="1191"/>
      <c r="AM132" s="1192"/>
    </row>
    <row r="133" spans="1:39" ht="15.95" customHeight="1" thickBot="1" x14ac:dyDescent="0.2">
      <c r="A133" s="1168" t="s">
        <v>166</v>
      </c>
      <c r="B133" s="1169"/>
      <c r="C133" s="1151"/>
      <c r="D133" s="1152"/>
      <c r="E133" s="22"/>
      <c r="F133" s="22"/>
      <c r="G133" s="22"/>
      <c r="H133" s="26"/>
      <c r="I133" s="180"/>
      <c r="J133" s="1117"/>
      <c r="K133" s="1193"/>
      <c r="L133" s="1194"/>
      <c r="M133" s="1195"/>
      <c r="N133" s="1196"/>
      <c r="O133" s="1197"/>
      <c r="P133" s="455"/>
      <c r="Q133" s="456"/>
      <c r="R133" s="1117"/>
      <c r="S133" s="1193"/>
      <c r="T133" s="1194"/>
      <c r="U133" s="1195"/>
      <c r="V133" s="1196"/>
      <c r="W133" s="1197"/>
      <c r="X133" s="452"/>
      <c r="Y133" s="451"/>
      <c r="Z133" s="1117"/>
      <c r="AA133" s="1193"/>
      <c r="AB133" s="1194"/>
      <c r="AC133" s="1195"/>
      <c r="AD133" s="1196"/>
      <c r="AE133" s="1197"/>
      <c r="AF133" s="452"/>
      <c r="AG133" s="453"/>
      <c r="AH133" s="1117"/>
      <c r="AI133" s="1193"/>
      <c r="AJ133" s="1194"/>
      <c r="AK133" s="1195"/>
      <c r="AL133" s="1196"/>
      <c r="AM133" s="1197"/>
    </row>
    <row r="134" spans="1:39" ht="15.95" customHeight="1" x14ac:dyDescent="0.15">
      <c r="A134" s="1170"/>
      <c r="B134" s="1171" t="s">
        <v>65</v>
      </c>
      <c r="C134" s="1151"/>
      <c r="D134" s="1152"/>
      <c r="E134" s="22"/>
      <c r="F134" s="22"/>
      <c r="G134" s="19"/>
      <c r="H134" s="26"/>
      <c r="I134" s="32"/>
      <c r="J134" s="1117"/>
      <c r="K134" s="1198" t="s">
        <v>1231</v>
      </c>
      <c r="L134" s="1199"/>
      <c r="M134" s="1178" t="str">
        <f>IF(M128="","",VLOOKUP(M128,会社名検索用,2,FALSE))</f>
        <v>下請　次郎2</v>
      </c>
      <c r="N134" s="1179"/>
      <c r="O134" s="1180"/>
      <c r="P134" s="457"/>
      <c r="Q134" s="458"/>
      <c r="R134" s="1117"/>
      <c r="S134" s="1198" t="s">
        <v>1231</v>
      </c>
      <c r="T134" s="1199"/>
      <c r="U134" s="1178" t="str">
        <f>IF(U128="","",VLOOKUP(U128,会社名検索用,2,FALSE))</f>
        <v>下請　次郎5</v>
      </c>
      <c r="V134" s="1179"/>
      <c r="W134" s="1180"/>
      <c r="X134" s="452"/>
      <c r="Y134" s="459"/>
      <c r="Z134" s="1117"/>
      <c r="AA134" s="1198" t="s">
        <v>1231</v>
      </c>
      <c r="AB134" s="1199"/>
      <c r="AC134" s="1178" t="str">
        <f>IF(AC128="","",VLOOKUP(AC128,会社名検索用,2,FALSE))</f>
        <v>下請　次郎8</v>
      </c>
      <c r="AD134" s="1179"/>
      <c r="AE134" s="1180"/>
      <c r="AF134" s="460"/>
      <c r="AG134" s="459"/>
      <c r="AH134" s="1117"/>
      <c r="AI134" s="1198" t="s">
        <v>1231</v>
      </c>
      <c r="AJ134" s="1199"/>
      <c r="AK134" s="1178" t="str">
        <f>IF(AK128="","",VLOOKUP(AK128,会社名検索用,2,FALSE))</f>
        <v>下請　次郎11</v>
      </c>
      <c r="AL134" s="1179"/>
      <c r="AM134" s="1180"/>
    </row>
    <row r="135" spans="1:39" ht="15.95" customHeight="1" x14ac:dyDescent="0.15">
      <c r="A135" s="1172" t="s">
        <v>166</v>
      </c>
      <c r="B135" s="1173"/>
      <c r="C135" s="1151"/>
      <c r="D135" s="1152"/>
      <c r="E135" s="19"/>
      <c r="F135" s="19"/>
      <c r="G135" s="51"/>
      <c r="H135" s="26"/>
      <c r="I135" s="32"/>
      <c r="J135" s="1117"/>
      <c r="K135" s="1198" t="s">
        <v>1233</v>
      </c>
      <c r="L135" s="1199"/>
      <c r="M135" s="1178" t="str">
        <f>IF(M128="","",VLOOKUP(M128,会社名検索用,15,FALSE) &amp; VLOOKUP(M128,会社名検索用,16,FALSE))</f>
        <v>特-X0石1470X</v>
      </c>
      <c r="N135" s="1179"/>
      <c r="O135" s="1180"/>
      <c r="P135" s="461"/>
      <c r="Q135" s="462"/>
      <c r="R135" s="1117"/>
      <c r="S135" s="1198" t="s">
        <v>1233</v>
      </c>
      <c r="T135" s="1199"/>
      <c r="U135" s="1178" t="str">
        <f>IF(U128="","",VLOOKUP(U128,会社名検索用,15,FALSE) &amp; VLOOKUP(U128,会社名検索用,16,FALSE))</f>
        <v>般-275475</v>
      </c>
      <c r="V135" s="1179"/>
      <c r="W135" s="1180"/>
      <c r="X135" s="452"/>
      <c r="Y135" s="463"/>
      <c r="Z135" s="1117"/>
      <c r="AA135" s="1198" t="s">
        <v>1233</v>
      </c>
      <c r="AB135" s="1199"/>
      <c r="AC135" s="1178" t="str">
        <f>IF(AC128="","",VLOOKUP(AC128,会社名検索用,15,FALSE) &amp; VLOOKUP(AC128,会社名検索用,16,FALSE))</f>
        <v>般-28空0X577</v>
      </c>
      <c r="AD135" s="1179"/>
      <c r="AE135" s="1180"/>
      <c r="AF135" s="464"/>
      <c r="AG135" s="463"/>
      <c r="AH135" s="1117"/>
      <c r="AI135" s="1198" t="s">
        <v>1233</v>
      </c>
      <c r="AJ135" s="1199"/>
      <c r="AK135" s="1178" t="str">
        <f>IF(AK128="","",VLOOKUP(AK128,会社名検索用,15,FALSE) &amp; VLOOKUP(AK128,会社名検索用,16,FALSE))</f>
        <v>特-28石009X2</v>
      </c>
      <c r="AL135" s="1179"/>
      <c r="AM135" s="1180"/>
    </row>
    <row r="136" spans="1:39" ht="15.95" customHeight="1" thickBot="1" x14ac:dyDescent="0.2">
      <c r="A136" s="1174"/>
      <c r="B136" s="1175" t="s">
        <v>60</v>
      </c>
      <c r="C136" s="1176"/>
      <c r="D136" s="1177"/>
      <c r="E136" s="51"/>
      <c r="F136" s="51"/>
      <c r="G136" s="51"/>
      <c r="H136" s="26"/>
      <c r="I136" s="32"/>
      <c r="J136" s="1117"/>
      <c r="K136" s="1200" t="s">
        <v>1280</v>
      </c>
      <c r="L136" s="1199"/>
      <c r="M136" s="1178" t="str">
        <f>IF(M128="","",VLOOKUP(M128,会社名検索用,14,FALSE))</f>
        <v>特定</v>
      </c>
      <c r="N136" s="1179"/>
      <c r="O136" s="1180"/>
      <c r="P136" s="461"/>
      <c r="Q136" s="462"/>
      <c r="R136" s="1117"/>
      <c r="S136" s="1200" t="s">
        <v>1280</v>
      </c>
      <c r="T136" s="1199"/>
      <c r="U136" s="1178" t="str">
        <f>IF(U128="","",VLOOKUP(U128,会社名検索用,14,FALSE))</f>
        <v>一般</v>
      </c>
      <c r="V136" s="1179"/>
      <c r="W136" s="1180"/>
      <c r="X136" s="452"/>
      <c r="Y136" s="463"/>
      <c r="Z136" s="1117"/>
      <c r="AA136" s="1200" t="s">
        <v>1280</v>
      </c>
      <c r="AB136" s="1199"/>
      <c r="AC136" s="1178" t="str">
        <f>IF(AC128="","",VLOOKUP(AC128,会社名検索用,14,FALSE))</f>
        <v>一般</v>
      </c>
      <c r="AD136" s="1179"/>
      <c r="AE136" s="1180"/>
      <c r="AF136" s="464"/>
      <c r="AG136" s="463"/>
      <c r="AH136" s="1117"/>
      <c r="AI136" s="1200" t="s">
        <v>1280</v>
      </c>
      <c r="AJ136" s="1199"/>
      <c r="AK136" s="1178" t="str">
        <f>IF(AK128="","",VLOOKUP(AK128,会社名検索用,14,FALSE))</f>
        <v>特定</v>
      </c>
      <c r="AL136" s="1179"/>
      <c r="AM136" s="1180"/>
    </row>
    <row r="137" spans="1:39" ht="15.95" customHeight="1" x14ac:dyDescent="0.15">
      <c r="A137" s="26"/>
      <c r="B137" s="26"/>
      <c r="C137" s="38"/>
      <c r="D137" s="27"/>
      <c r="E137" s="51"/>
      <c r="F137" s="51"/>
      <c r="G137" s="51"/>
      <c r="H137" s="26"/>
      <c r="I137" s="32"/>
      <c r="J137" s="1117"/>
      <c r="K137" s="1198" t="s">
        <v>1234</v>
      </c>
      <c r="L137" s="1199"/>
      <c r="M137" s="1178" t="str">
        <f>IF(M128="","",VLOOKUP(M128,会社名検索用,22,FALSE) &amp; VLOOKUP(M128,会社名検索用,23,FALSE))</f>
        <v>特-999テ200002</v>
      </c>
      <c r="N137" s="1179"/>
      <c r="O137" s="1180"/>
      <c r="P137" s="461"/>
      <c r="Q137" s="462"/>
      <c r="R137" s="1117"/>
      <c r="S137" s="1198" t="s">
        <v>1234</v>
      </c>
      <c r="T137" s="1199"/>
      <c r="U137" s="1178" t="str">
        <f>IF(U128="","",VLOOKUP(U128,会社名検索用,22,FALSE) &amp; VLOOKUP(U128,会社名検索用,23,FALSE))</f>
        <v/>
      </c>
      <c r="V137" s="1179"/>
      <c r="W137" s="1180"/>
      <c r="X137" s="452"/>
      <c r="Y137" s="463"/>
      <c r="Z137" s="1117"/>
      <c r="AA137" s="1198" t="s">
        <v>1234</v>
      </c>
      <c r="AB137" s="1199"/>
      <c r="AC137" s="1178" t="str">
        <f>IF(AC128="","",VLOOKUP(AC128,会社名検索用,22,FALSE) &amp; VLOOKUP(AC128,会社名検索用,23,FALSE))</f>
        <v/>
      </c>
      <c r="AD137" s="1179"/>
      <c r="AE137" s="1180"/>
      <c r="AF137" s="464"/>
      <c r="AG137" s="463"/>
      <c r="AH137" s="1117"/>
      <c r="AI137" s="1198" t="s">
        <v>1234</v>
      </c>
      <c r="AJ137" s="1199"/>
      <c r="AK137" s="1178" t="str">
        <f>IF(AK128="","",VLOOKUP(AK128,会社名検索用,22,FALSE) &amp; VLOOKUP(AK128,会社名検索用,23,FALSE))</f>
        <v/>
      </c>
      <c r="AL137" s="1179"/>
      <c r="AM137" s="1180"/>
    </row>
    <row r="138" spans="1:39" ht="15.95" customHeight="1" x14ac:dyDescent="0.15">
      <c r="A138" s="26"/>
      <c r="B138" s="26"/>
      <c r="C138" s="38"/>
      <c r="D138" s="27"/>
      <c r="E138" s="51"/>
      <c r="F138" s="51"/>
      <c r="G138" s="51"/>
      <c r="H138" s="26"/>
      <c r="I138" s="32"/>
      <c r="J138" s="1117"/>
      <c r="K138" s="1200" t="s">
        <v>1280</v>
      </c>
      <c r="L138" s="1199"/>
      <c r="M138" s="1178" t="str">
        <f>IF(M128="","",IF(VLOOKUP(M128,会社名検索用,21,FALSE)="","",VLOOKUP(M128,会社名検索用,21,FALSE)))</f>
        <v>特定</v>
      </c>
      <c r="N138" s="1179"/>
      <c r="O138" s="1180"/>
      <c r="P138" s="461"/>
      <c r="Q138" s="462"/>
      <c r="R138" s="1117"/>
      <c r="S138" s="1200" t="s">
        <v>1280</v>
      </c>
      <c r="T138" s="1199"/>
      <c r="U138" s="1178" t="str">
        <f>IF(U128="","",IF(VLOOKUP(U128,会社名検索用,21,FALSE)="","",VLOOKUP(U128,会社名検索用,21,FALSE)))</f>
        <v/>
      </c>
      <c r="V138" s="1179"/>
      <c r="W138" s="1180"/>
      <c r="X138" s="452"/>
      <c r="Y138" s="463"/>
      <c r="Z138" s="1117"/>
      <c r="AA138" s="1200" t="s">
        <v>1280</v>
      </c>
      <c r="AB138" s="1199"/>
      <c r="AC138" s="1178" t="str">
        <f>IF(AC128="","",IF(VLOOKUP(AC128,会社名検索用,21,FALSE)="","",VLOOKUP(AC128,会社名検索用,21,FALSE)))</f>
        <v/>
      </c>
      <c r="AD138" s="1179"/>
      <c r="AE138" s="1180"/>
      <c r="AF138" s="464"/>
      <c r="AG138" s="463"/>
      <c r="AH138" s="1117"/>
      <c r="AI138" s="1200" t="s">
        <v>1280</v>
      </c>
      <c r="AJ138" s="1199"/>
      <c r="AK138" s="1178" t="str">
        <f>IF(AK128="","",IF(VLOOKUP(AK128,会社名検索用,21,FALSE)="","",VLOOKUP(AK128,会社名検索用,21,FALSE)))</f>
        <v/>
      </c>
      <c r="AL138" s="1179"/>
      <c r="AM138" s="1180"/>
    </row>
    <row r="139" spans="1:39" ht="15.95" customHeight="1" thickBot="1" x14ac:dyDescent="0.2">
      <c r="A139" s="26"/>
      <c r="B139" s="26"/>
      <c r="C139" s="38"/>
      <c r="D139" s="27"/>
      <c r="E139" s="51"/>
      <c r="F139" s="51"/>
      <c r="G139" s="51"/>
      <c r="H139" s="26"/>
      <c r="I139" s="32"/>
      <c r="J139" s="1117"/>
      <c r="K139" s="1201" t="s">
        <v>57</v>
      </c>
      <c r="L139" s="1202"/>
      <c r="M139" s="1178" t="str">
        <f>IF(M128="","",VLOOKUP(M128,会社名検索用,36,FALSE))</f>
        <v>安全　二助2</v>
      </c>
      <c r="N139" s="1179"/>
      <c r="O139" s="1180"/>
      <c r="P139" s="461"/>
      <c r="Q139" s="462"/>
      <c r="R139" s="1117"/>
      <c r="S139" s="1201" t="s">
        <v>57</v>
      </c>
      <c r="T139" s="1202"/>
      <c r="U139" s="1178" t="str">
        <f>IF(U128="","",VLOOKUP(U128,会社名検索用,36,FALSE))</f>
        <v>安全　二助5</v>
      </c>
      <c r="V139" s="1179"/>
      <c r="W139" s="1180"/>
      <c r="X139" s="452"/>
      <c r="Y139" s="463"/>
      <c r="Z139" s="1117"/>
      <c r="AA139" s="1201" t="s">
        <v>57</v>
      </c>
      <c r="AB139" s="1202"/>
      <c r="AC139" s="1178" t="str">
        <f>IF(AC128="","",VLOOKUP(AC128,会社名検索用,36,FALSE))</f>
        <v>安全　二助8</v>
      </c>
      <c r="AD139" s="1179"/>
      <c r="AE139" s="1180"/>
      <c r="AF139" s="464"/>
      <c r="AG139" s="463"/>
      <c r="AH139" s="1117"/>
      <c r="AI139" s="1201" t="s">
        <v>57</v>
      </c>
      <c r="AJ139" s="1202"/>
      <c r="AK139" s="1178" t="str">
        <f>IF(AK128="","",VLOOKUP(AK128,会社名検索用,36,FALSE))</f>
        <v>安全　二助11</v>
      </c>
      <c r="AL139" s="1179"/>
      <c r="AM139" s="1180"/>
    </row>
    <row r="140" spans="1:39" ht="15.95" customHeight="1" x14ac:dyDescent="0.15">
      <c r="A140" s="41" t="s">
        <v>61</v>
      </c>
      <c r="B140" s="42"/>
      <c r="C140" s="1124" t="s">
        <v>62</v>
      </c>
      <c r="D140" s="1125"/>
      <c r="E140" s="51"/>
      <c r="F140" s="51"/>
      <c r="G140" s="34" t="s">
        <v>138</v>
      </c>
      <c r="H140" s="26"/>
      <c r="I140" s="32"/>
      <c r="J140" s="1117"/>
      <c r="K140" s="1183" t="str">
        <f>IF(M128="","",IF(VLOOKUP(M128,会社名検索用,28,FALSE)="","技術者区分未入力",(VLOOKUP(M128,会社名検索用,28,FALSE))))</f>
        <v>主任技術者</v>
      </c>
      <c r="L140" s="1184"/>
      <c r="M140" s="1178" t="str">
        <f>IF(M128="","",VLOOKUP(M128,会社名検索用,30,FALSE))</f>
        <v>主任　二子2</v>
      </c>
      <c r="N140" s="1179"/>
      <c r="O140" s="1180"/>
      <c r="P140" s="455"/>
      <c r="Q140" s="456"/>
      <c r="R140" s="1117"/>
      <c r="S140" s="1183" t="str">
        <f>IF(U128="","",IF(VLOOKUP(U128,会社名検索用,28,FALSE)="","技術者区分未入力",(VLOOKUP(U128,会社名検索用,28,FALSE))))</f>
        <v>主任技術者</v>
      </c>
      <c r="T140" s="1184"/>
      <c r="U140" s="1178" t="str">
        <f>IF(U128="","",VLOOKUP(U128,会社名検索用,30,FALSE))</f>
        <v>主任　二子5</v>
      </c>
      <c r="V140" s="1179"/>
      <c r="W140" s="1180"/>
      <c r="X140" s="452"/>
      <c r="Y140" s="453"/>
      <c r="Z140" s="1117"/>
      <c r="AA140" s="1183" t="str">
        <f>IF(AC128="","",IF(VLOOKUP(AC128,会社名検索用,28,FALSE)="","技術者区分未入力",(VLOOKUP(AC128,会社名検索用,28,FALSE))))</f>
        <v>主任技術者</v>
      </c>
      <c r="AB140" s="1184"/>
      <c r="AC140" s="1178" t="str">
        <f>IF(AC128="","",VLOOKUP(AC128,会社名検索用,30,FALSE))</f>
        <v>主任　二子8</v>
      </c>
      <c r="AD140" s="1179"/>
      <c r="AE140" s="1180"/>
      <c r="AF140" s="452"/>
      <c r="AG140" s="453"/>
      <c r="AH140" s="1117"/>
      <c r="AI140" s="1183" t="str">
        <f>IF(AK128="","",IF(VLOOKUP(AK128,会社名検索用,28,FALSE)="","技術者区分未入力",(VLOOKUP(AK128,会社名検索用,28,FALSE))))</f>
        <v>主任技術者</v>
      </c>
      <c r="AJ140" s="1184"/>
      <c r="AK140" s="1178" t="str">
        <f>IF(AK128="","",VLOOKUP(AK128,会社名検索用,30,FALSE))</f>
        <v>主任　二子11</v>
      </c>
      <c r="AL140" s="1179"/>
      <c r="AM140" s="1180"/>
    </row>
    <row r="141" spans="1:39" ht="15.95" customHeight="1" thickBot="1" x14ac:dyDescent="0.2">
      <c r="A141" s="36"/>
      <c r="B141" s="23"/>
      <c r="C141" s="1122" t="str">
        <f>$C$9</f>
        <v>代理　一郎</v>
      </c>
      <c r="D141" s="1123"/>
      <c r="E141" s="51"/>
      <c r="F141" s="51"/>
      <c r="G141" s="231" t="str">
        <f>$C$8</f>
        <v>主任　一子</v>
      </c>
      <c r="H141" s="15"/>
      <c r="I141" s="32"/>
      <c r="J141" s="1117"/>
      <c r="K141" s="1203"/>
      <c r="L141" s="1204" t="s">
        <v>1279</v>
      </c>
      <c r="M141" s="1198" t="str">
        <f>IF(M128="","",VLOOKUP(M128,会社名検索用,32,FALSE))</f>
        <v>無</v>
      </c>
      <c r="N141" s="1205"/>
      <c r="O141" s="1206"/>
      <c r="P141" s="455"/>
      <c r="Q141" s="456"/>
      <c r="R141" s="1117"/>
      <c r="S141" s="1203"/>
      <c r="T141" s="1204" t="s">
        <v>1279</v>
      </c>
      <c r="U141" s="1198" t="str">
        <f>IF(U128="","",VLOOKUP(U128,会社名検索用,32,FALSE))</f>
        <v>有</v>
      </c>
      <c r="V141" s="1205"/>
      <c r="W141" s="1206"/>
      <c r="X141" s="452"/>
      <c r="Y141" s="453"/>
      <c r="Z141" s="1117"/>
      <c r="AA141" s="1203"/>
      <c r="AB141" s="1204" t="s">
        <v>1279</v>
      </c>
      <c r="AC141" s="1198" t="str">
        <f>IF(AC128="","",VLOOKUP(AC128,会社名検索用,32,FALSE))</f>
        <v>有</v>
      </c>
      <c r="AD141" s="1205"/>
      <c r="AE141" s="1206"/>
      <c r="AF141" s="452"/>
      <c r="AG141" s="453"/>
      <c r="AH141" s="1117"/>
      <c r="AI141" s="1203"/>
      <c r="AJ141" s="1204" t="s">
        <v>1279</v>
      </c>
      <c r="AK141" s="1198" t="str">
        <f>IF(AK128="","",VLOOKUP(AK128,会社名検索用,32,FALSE))</f>
        <v>有</v>
      </c>
      <c r="AL141" s="1205"/>
      <c r="AM141" s="1206"/>
    </row>
    <row r="142" spans="1:39" ht="15.95" customHeight="1" x14ac:dyDescent="0.15">
      <c r="A142" s="26"/>
      <c r="B142" s="26"/>
      <c r="C142" s="15"/>
      <c r="D142" s="315"/>
      <c r="E142" s="27"/>
      <c r="F142" s="31"/>
      <c r="G142" s="38"/>
      <c r="H142" s="26"/>
      <c r="I142" s="435"/>
      <c r="J142" s="33" t="s">
        <v>58</v>
      </c>
      <c r="K142" s="1207" t="s">
        <v>1232</v>
      </c>
      <c r="L142" s="1208"/>
      <c r="M142" s="1209"/>
      <c r="N142" s="1210"/>
      <c r="O142" s="1211"/>
      <c r="P142" s="455"/>
      <c r="Q142" s="455"/>
      <c r="R142" s="33" t="s">
        <v>58</v>
      </c>
      <c r="S142" s="1207" t="s">
        <v>1232</v>
      </c>
      <c r="T142" s="1208"/>
      <c r="U142" s="1209"/>
      <c r="V142" s="1210"/>
      <c r="W142" s="1211"/>
      <c r="X142" s="452"/>
      <c r="Y142" s="452"/>
      <c r="Z142" s="33" t="s">
        <v>58</v>
      </c>
      <c r="AA142" s="1207" t="s">
        <v>1232</v>
      </c>
      <c r="AB142" s="1208"/>
      <c r="AC142" s="1209"/>
      <c r="AD142" s="1210"/>
      <c r="AE142" s="1211"/>
      <c r="AF142" s="452"/>
      <c r="AG142" s="453"/>
      <c r="AH142" s="33" t="s">
        <v>58</v>
      </c>
      <c r="AI142" s="1207" t="s">
        <v>1232</v>
      </c>
      <c r="AJ142" s="1208"/>
      <c r="AK142" s="1209"/>
      <c r="AL142" s="1210"/>
      <c r="AM142" s="1211"/>
    </row>
    <row r="143" spans="1:39" ht="15.95" customHeight="1" thickBot="1" x14ac:dyDescent="0.2">
      <c r="A143" s="26"/>
      <c r="B143" s="26"/>
      <c r="C143" s="15"/>
      <c r="D143" s="45"/>
      <c r="E143" s="321"/>
      <c r="F143" s="47"/>
      <c r="G143" s="28"/>
      <c r="H143" s="1157"/>
      <c r="I143" s="32"/>
      <c r="J143" s="35" t="s">
        <v>59</v>
      </c>
      <c r="K143" s="1212"/>
      <c r="L143" s="1213" t="s">
        <v>60</v>
      </c>
      <c r="M143" s="1209"/>
      <c r="N143" s="1210"/>
      <c r="O143" s="1211"/>
      <c r="P143" s="455"/>
      <c r="Q143" s="455"/>
      <c r="R143" s="35" t="s">
        <v>59</v>
      </c>
      <c r="S143" s="1212"/>
      <c r="T143" s="1213" t="s">
        <v>60</v>
      </c>
      <c r="U143" s="1209"/>
      <c r="V143" s="1210"/>
      <c r="W143" s="1211"/>
      <c r="X143" s="452"/>
      <c r="Y143" s="452"/>
      <c r="Z143" s="35" t="s">
        <v>59</v>
      </c>
      <c r="AA143" s="1212"/>
      <c r="AB143" s="1213" t="s">
        <v>60</v>
      </c>
      <c r="AC143" s="1209"/>
      <c r="AD143" s="1210"/>
      <c r="AE143" s="1211"/>
      <c r="AF143" s="452"/>
      <c r="AG143" s="453"/>
      <c r="AH143" s="35" t="s">
        <v>59</v>
      </c>
      <c r="AI143" s="1212"/>
      <c r="AJ143" s="1213" t="s">
        <v>60</v>
      </c>
      <c r="AK143" s="1209"/>
      <c r="AL143" s="1210"/>
      <c r="AM143" s="1211"/>
    </row>
    <row r="144" spans="1:39" ht="15.95" customHeight="1" thickBot="1" x14ac:dyDescent="0.2">
      <c r="A144" s="26"/>
      <c r="B144" s="26"/>
      <c r="C144" s="15"/>
      <c r="D144" s="45"/>
      <c r="E144" s="27"/>
      <c r="F144" s="52"/>
      <c r="G144" s="27"/>
      <c r="I144" s="32"/>
      <c r="J144" s="37" t="s">
        <v>7</v>
      </c>
      <c r="K144" s="1167">
        <f>IF(M128="","",VLOOKUP(M128,会社名検索用,8,FALSE))</f>
        <v>43948</v>
      </c>
      <c r="L144" s="1165"/>
      <c r="M144" s="1154" t="str">
        <f>IF(M128="","","～")</f>
        <v>～</v>
      </c>
      <c r="N144" s="1165">
        <f>IF(M128="","",VLOOKUP(M128,会社名検索用,9,FALSE))</f>
        <v>44183</v>
      </c>
      <c r="O144" s="1166"/>
      <c r="P144" s="455"/>
      <c r="Q144" s="455"/>
      <c r="R144" s="37" t="s">
        <v>7</v>
      </c>
      <c r="S144" s="1167">
        <f>IF(U128="","",VLOOKUP(U128,会社名検索用,8,FALSE))</f>
        <v>43958</v>
      </c>
      <c r="T144" s="1165"/>
      <c r="U144" s="1154" t="str">
        <f>IF(U128="","","～")</f>
        <v>～</v>
      </c>
      <c r="V144" s="1165">
        <f>IF(U128="","",VLOOKUP(U128,会社名検索用,9,FALSE))</f>
        <v>44279</v>
      </c>
      <c r="W144" s="1166"/>
      <c r="X144" s="452"/>
      <c r="Y144" s="452"/>
      <c r="Z144" s="37" t="s">
        <v>7</v>
      </c>
      <c r="AA144" s="1167">
        <f>IF(AC128="","",VLOOKUP(AC128,会社名検索用,8,FALSE))</f>
        <v>43962</v>
      </c>
      <c r="AB144" s="1165"/>
      <c r="AC144" s="1154" t="str">
        <f>IF(AC128="","","～")</f>
        <v>～</v>
      </c>
      <c r="AD144" s="1165">
        <f>IF(AC128="","",VLOOKUP(AC128,会社名検索用,9,FALSE))</f>
        <v>43981</v>
      </c>
      <c r="AE144" s="1166"/>
      <c r="AF144" s="452"/>
      <c r="AG144" s="453"/>
      <c r="AH144" s="37" t="s">
        <v>7</v>
      </c>
      <c r="AI144" s="1167">
        <f>IF(AK128="","",VLOOKUP(AK128,会社名検索用,8,FALSE))</f>
        <v>43969</v>
      </c>
      <c r="AJ144" s="1165"/>
      <c r="AK144" s="1154" t="str">
        <f>IF(AK128="","","～")</f>
        <v>～</v>
      </c>
      <c r="AL144" s="1165">
        <f>IF(AK128="","",VLOOKUP(AK128,会社名検索用,9,FALSE))</f>
        <v>44043</v>
      </c>
      <c r="AM144" s="1166"/>
    </row>
    <row r="145" spans="1:39" ht="15.95" customHeight="1" thickBot="1" x14ac:dyDescent="0.2">
      <c r="A145" s="41" t="s">
        <v>63</v>
      </c>
      <c r="B145" s="42"/>
      <c r="C145" s="1118"/>
      <c r="D145" s="1119"/>
      <c r="E145" s="44"/>
      <c r="F145" s="27"/>
      <c r="G145" s="27"/>
      <c r="I145" s="32"/>
      <c r="J145" s="40"/>
      <c r="K145" s="28"/>
      <c r="L145" s="465"/>
      <c r="M145" s="465"/>
      <c r="N145" s="465"/>
      <c r="O145" s="465"/>
      <c r="P145" s="466"/>
      <c r="Q145" s="466"/>
      <c r="R145" s="466"/>
      <c r="S145" s="465"/>
      <c r="T145" s="465"/>
      <c r="U145" s="465"/>
      <c r="V145" s="465"/>
      <c r="W145" s="465"/>
      <c r="X145" s="467"/>
      <c r="Y145" s="452"/>
      <c r="Z145" s="455"/>
      <c r="AA145" s="453"/>
      <c r="AB145" s="453"/>
      <c r="AC145" s="453"/>
      <c r="AD145" s="453"/>
      <c r="AE145" s="453"/>
      <c r="AF145" s="452"/>
      <c r="AG145" s="453"/>
      <c r="AH145" s="455"/>
      <c r="AI145" s="453"/>
      <c r="AJ145" s="453"/>
      <c r="AK145" s="453"/>
      <c r="AL145" s="453"/>
      <c r="AM145" s="453"/>
    </row>
    <row r="146" spans="1:39" ht="15.95" customHeight="1" thickBot="1" x14ac:dyDescent="0.2">
      <c r="A146" s="36"/>
      <c r="B146" s="23"/>
      <c r="C146" s="1120"/>
      <c r="D146" s="1121"/>
      <c r="G146" s="46"/>
      <c r="I146" s="29"/>
      <c r="J146" s="309" t="str">
        <f>IF(M147="","",VLOOKUP(M147,会社名検索用,42,FALSE))</f>
        <v>二次下請</v>
      </c>
      <c r="K146" s="43"/>
      <c r="L146" s="452"/>
      <c r="M146" s="454"/>
      <c r="N146" s="454"/>
      <c r="O146" s="455"/>
      <c r="P146" s="455"/>
      <c r="Q146" s="456"/>
      <c r="R146" s="309" t="str">
        <f>IF(U147="","",VLOOKUP(U147,会社名検索用,42,FALSE))</f>
        <v>一次下請</v>
      </c>
      <c r="S146" s="43"/>
      <c r="T146" s="452"/>
      <c r="U146" s="454"/>
      <c r="V146" s="454"/>
      <c r="W146" s="455"/>
      <c r="X146" s="452"/>
      <c r="Y146" s="451"/>
      <c r="Z146" s="309" t="str">
        <f>IF(AC147="","",VLOOKUP(AC147,会社名検索用,42,FALSE))</f>
        <v>二次下請</v>
      </c>
      <c r="AA146" s="43"/>
      <c r="AB146" s="452"/>
      <c r="AC146" s="454"/>
      <c r="AD146" s="454"/>
      <c r="AE146" s="455"/>
      <c r="AF146" s="452"/>
      <c r="AG146" s="453"/>
      <c r="AH146" s="309" t="str">
        <f>IF(AK147="","",VLOOKUP(AK147,会社名検索用,42,FALSE))</f>
        <v>二次下請</v>
      </c>
      <c r="AI146" s="43"/>
      <c r="AJ146" s="452"/>
      <c r="AK146" s="454"/>
      <c r="AL146" s="454"/>
      <c r="AM146" s="455"/>
    </row>
    <row r="147" spans="1:39" ht="15.95" customHeight="1" x14ac:dyDescent="0.15">
      <c r="A147" s="26"/>
      <c r="B147" s="26"/>
      <c r="C147" s="314"/>
      <c r="D147" s="314"/>
      <c r="G147" s="46"/>
      <c r="I147" s="32"/>
      <c r="J147" s="1116" t="str">
        <f>IF(M147="","",VLOOKUP(M147,会社名検索用,6,FALSE))</f>
        <v>踏掛版工</v>
      </c>
      <c r="K147" s="440" t="s">
        <v>153</v>
      </c>
      <c r="L147" s="441"/>
      <c r="M147" s="1141" t="s">
        <v>799</v>
      </c>
      <c r="N147" s="1153"/>
      <c r="O147" s="1142"/>
      <c r="P147" s="455"/>
      <c r="Q147" s="456"/>
      <c r="R147" s="1116" t="str">
        <f>IF(U147="","",VLOOKUP(U147,会社名検索用,6,FALSE))</f>
        <v>植生工</v>
      </c>
      <c r="S147" s="440" t="s">
        <v>153</v>
      </c>
      <c r="T147" s="441"/>
      <c r="U147" s="1141" t="s">
        <v>1024</v>
      </c>
      <c r="V147" s="1153"/>
      <c r="W147" s="1142"/>
      <c r="X147" s="452"/>
      <c r="Y147" s="451"/>
      <c r="Z147" s="1116" t="str">
        <f>IF(AC147="","",VLOOKUP(AC147,会社名検索用,6,FALSE))</f>
        <v>旧橋撤去工</v>
      </c>
      <c r="AA147" s="440" t="s">
        <v>153</v>
      </c>
      <c r="AB147" s="441"/>
      <c r="AC147" s="1141" t="s">
        <v>792</v>
      </c>
      <c r="AD147" s="1153"/>
      <c r="AE147" s="1142"/>
      <c r="AF147" s="452"/>
      <c r="AG147" s="453"/>
      <c r="AH147" s="1116" t="str">
        <f>IF(AK147="","",VLOOKUP(AK147,会社名検索用,6,FALSE))</f>
        <v>伐採工</v>
      </c>
      <c r="AI147" s="440" t="s">
        <v>153</v>
      </c>
      <c r="AJ147" s="441"/>
      <c r="AK147" s="1141" t="s">
        <v>790</v>
      </c>
      <c r="AL147" s="1153"/>
      <c r="AM147" s="1142"/>
    </row>
    <row r="148" spans="1:39" ht="15.95" customHeight="1" x14ac:dyDescent="0.15">
      <c r="G148" s="26"/>
      <c r="H148" s="26"/>
      <c r="I148" s="435"/>
      <c r="J148" s="1117"/>
      <c r="K148" s="1181" t="s">
        <v>1230</v>
      </c>
      <c r="L148" s="1182"/>
      <c r="M148" s="1178" t="str">
        <f>IF(M147="","",INDEX(テーブル1[],MATCH(M147,テーブル1[会社名],),2))</f>
        <v>00003</v>
      </c>
      <c r="N148" s="1179"/>
      <c r="O148" s="1180"/>
      <c r="P148" s="455"/>
      <c r="Q148" s="456"/>
      <c r="R148" s="1117"/>
      <c r="S148" s="1181" t="s">
        <v>1230</v>
      </c>
      <c r="T148" s="1182"/>
      <c r="U148" s="1178" t="str">
        <f>IF(U147="","",INDEX(テーブル1[],MATCH(U147,テーブル1[会社名],),2))</f>
        <v>00006</v>
      </c>
      <c r="V148" s="1179"/>
      <c r="W148" s="1180"/>
      <c r="X148" s="452"/>
      <c r="Y148" s="451"/>
      <c r="Z148" s="1117"/>
      <c r="AA148" s="1181" t="s">
        <v>1230</v>
      </c>
      <c r="AB148" s="1182"/>
      <c r="AC148" s="1178" t="str">
        <f>IF(AC147="","",INDEX(テーブル1[],MATCH(AC147,テーブル1[会社名],),2))</f>
        <v>00009</v>
      </c>
      <c r="AD148" s="1179"/>
      <c r="AE148" s="1180"/>
      <c r="AF148" s="452"/>
      <c r="AG148" s="453"/>
      <c r="AH148" s="1117"/>
      <c r="AI148" s="1181" t="s">
        <v>1230</v>
      </c>
      <c r="AJ148" s="1182"/>
      <c r="AK148" s="1178" t="str">
        <f>IF(AK147="","",INDEX(テーブル1[],MATCH(AK147,テーブル1[会社名],),2))</f>
        <v>00012</v>
      </c>
      <c r="AL148" s="1179"/>
      <c r="AM148" s="1180"/>
    </row>
    <row r="149" spans="1:39" ht="15.95" customHeight="1" x14ac:dyDescent="0.15">
      <c r="G149" s="15"/>
      <c r="H149" s="26"/>
      <c r="I149" s="32"/>
      <c r="J149" s="1117"/>
      <c r="K149" s="1183" t="s">
        <v>1198</v>
      </c>
      <c r="L149" s="1184"/>
      <c r="M149" s="1185" t="str">
        <f>IF(M147="","",VLOOKUP(M147,会社名検索用,7,FALSE))</f>
        <v>踏掛版工、構造物撤去工、情報ボックス工、旧橋撤去工、仮設工</v>
      </c>
      <c r="N149" s="1186"/>
      <c r="O149" s="1187"/>
      <c r="P149" s="455"/>
      <c r="Q149" s="456"/>
      <c r="R149" s="1117"/>
      <c r="S149" s="1183" t="s">
        <v>1198</v>
      </c>
      <c r="T149" s="1184"/>
      <c r="U149" s="1185" t="str">
        <f>IF(U147="","",VLOOKUP(U147,会社名検索用,7,FALSE))</f>
        <v>植生工、伐採工</v>
      </c>
      <c r="V149" s="1186"/>
      <c r="W149" s="1187"/>
      <c r="X149" s="452"/>
      <c r="Y149" s="451"/>
      <c r="Z149" s="1117"/>
      <c r="AA149" s="1183" t="s">
        <v>1198</v>
      </c>
      <c r="AB149" s="1184"/>
      <c r="AC149" s="1185" t="str">
        <f>IF(AC147="","",VLOOKUP(AC147,会社名検索用,7,FALSE))</f>
        <v>旧橋撤去工、仮設工の内　クレーン・運搬</v>
      </c>
      <c r="AD149" s="1186"/>
      <c r="AE149" s="1187"/>
      <c r="AF149" s="452"/>
      <c r="AG149" s="453"/>
      <c r="AH149" s="1117"/>
      <c r="AI149" s="1183" t="s">
        <v>1198</v>
      </c>
      <c r="AJ149" s="1184"/>
      <c r="AK149" s="1185" t="str">
        <f>IF(AK147="","",VLOOKUP(AK147,会社名検索用,7,FALSE))</f>
        <v>伐採工</v>
      </c>
      <c r="AL149" s="1186"/>
      <c r="AM149" s="1187"/>
    </row>
    <row r="150" spans="1:39" ht="15.95" customHeight="1" x14ac:dyDescent="0.15">
      <c r="G150" s="15"/>
      <c r="H150" s="26"/>
      <c r="I150" s="32"/>
      <c r="J150" s="1117"/>
      <c r="K150" s="1188"/>
      <c r="L150" s="1189"/>
      <c r="M150" s="1190"/>
      <c r="N150" s="1191"/>
      <c r="O150" s="1192"/>
      <c r="P150" s="455"/>
      <c r="Q150" s="456"/>
      <c r="R150" s="1117"/>
      <c r="S150" s="1188"/>
      <c r="T150" s="1189"/>
      <c r="U150" s="1190"/>
      <c r="V150" s="1191"/>
      <c r="W150" s="1192"/>
      <c r="X150" s="452"/>
      <c r="Y150" s="451"/>
      <c r="Z150" s="1117"/>
      <c r="AA150" s="1188"/>
      <c r="AB150" s="1189"/>
      <c r="AC150" s="1190"/>
      <c r="AD150" s="1191"/>
      <c r="AE150" s="1192"/>
      <c r="AF150" s="452"/>
      <c r="AG150" s="453"/>
      <c r="AH150" s="1117"/>
      <c r="AI150" s="1188"/>
      <c r="AJ150" s="1189"/>
      <c r="AK150" s="1190"/>
      <c r="AL150" s="1191"/>
      <c r="AM150" s="1192"/>
    </row>
    <row r="151" spans="1:39" ht="15.95" customHeight="1" x14ac:dyDescent="0.15">
      <c r="G151" s="15"/>
      <c r="H151" s="19"/>
      <c r="I151" s="48"/>
      <c r="J151" s="1117"/>
      <c r="K151" s="1188"/>
      <c r="L151" s="1189"/>
      <c r="M151" s="1190"/>
      <c r="N151" s="1191"/>
      <c r="O151" s="1192"/>
      <c r="P151" s="455"/>
      <c r="Q151" s="456"/>
      <c r="R151" s="1117"/>
      <c r="S151" s="1188"/>
      <c r="T151" s="1189"/>
      <c r="U151" s="1190"/>
      <c r="V151" s="1191"/>
      <c r="W151" s="1192"/>
      <c r="X151" s="452"/>
      <c r="Y151" s="451"/>
      <c r="Z151" s="1117"/>
      <c r="AA151" s="1188"/>
      <c r="AB151" s="1189"/>
      <c r="AC151" s="1190"/>
      <c r="AD151" s="1191"/>
      <c r="AE151" s="1192"/>
      <c r="AF151" s="452"/>
      <c r="AG151" s="453"/>
      <c r="AH151" s="1117"/>
      <c r="AI151" s="1188"/>
      <c r="AJ151" s="1189"/>
      <c r="AK151" s="1190"/>
      <c r="AL151" s="1191"/>
      <c r="AM151" s="1192"/>
    </row>
    <row r="152" spans="1:39" ht="15.95" customHeight="1" thickBot="1" x14ac:dyDescent="0.2">
      <c r="G152" s="15"/>
      <c r="I152" s="32"/>
      <c r="J152" s="1117"/>
      <c r="K152" s="1193"/>
      <c r="L152" s="1194"/>
      <c r="M152" s="1195"/>
      <c r="N152" s="1196"/>
      <c r="O152" s="1197"/>
      <c r="P152" s="468"/>
      <c r="Q152" s="469"/>
      <c r="R152" s="1117"/>
      <c r="S152" s="1193"/>
      <c r="T152" s="1194"/>
      <c r="U152" s="1195"/>
      <c r="V152" s="1196"/>
      <c r="W152" s="1197"/>
      <c r="X152" s="452"/>
      <c r="Y152" s="451"/>
      <c r="Z152" s="1117"/>
      <c r="AA152" s="1193"/>
      <c r="AB152" s="1194"/>
      <c r="AC152" s="1195"/>
      <c r="AD152" s="1196"/>
      <c r="AE152" s="1197"/>
      <c r="AF152" s="452"/>
      <c r="AG152" s="453"/>
      <c r="AH152" s="1117"/>
      <c r="AI152" s="1193"/>
      <c r="AJ152" s="1194"/>
      <c r="AK152" s="1195"/>
      <c r="AL152" s="1196"/>
      <c r="AM152" s="1197"/>
    </row>
    <row r="153" spans="1:39" ht="15.95" customHeight="1" x14ac:dyDescent="0.15">
      <c r="H153" s="26"/>
      <c r="I153" s="436"/>
      <c r="J153" s="1117"/>
      <c r="K153" s="1198" t="s">
        <v>1231</v>
      </c>
      <c r="L153" s="1199"/>
      <c r="M153" s="1178" t="str">
        <f>IF(M147="","",VLOOKUP(M147,会社名検索用,2,FALSE))</f>
        <v>下請　次郎3</v>
      </c>
      <c r="N153" s="1179"/>
      <c r="O153" s="1180"/>
      <c r="P153" s="470"/>
      <c r="Q153" s="456"/>
      <c r="R153" s="1117"/>
      <c r="S153" s="1198" t="s">
        <v>1231</v>
      </c>
      <c r="T153" s="1199"/>
      <c r="U153" s="1178" t="str">
        <f>IF(U147="","",VLOOKUP(U147,会社名検索用,2,FALSE))</f>
        <v>下請　次郎6</v>
      </c>
      <c r="V153" s="1179"/>
      <c r="W153" s="1180"/>
      <c r="X153" s="452"/>
      <c r="Y153" s="471"/>
      <c r="Z153" s="1117"/>
      <c r="AA153" s="1198" t="s">
        <v>1231</v>
      </c>
      <c r="AB153" s="1199"/>
      <c r="AC153" s="1178" t="str">
        <f>IF(AC147="","",VLOOKUP(AC147,会社名検索用,2,FALSE))</f>
        <v>下請　次郎9</v>
      </c>
      <c r="AD153" s="1179"/>
      <c r="AE153" s="1180"/>
      <c r="AF153" s="452"/>
      <c r="AG153" s="453"/>
      <c r="AH153" s="1117"/>
      <c r="AI153" s="1198" t="s">
        <v>1231</v>
      </c>
      <c r="AJ153" s="1199"/>
      <c r="AK153" s="1178" t="str">
        <f>IF(AK147="","",VLOOKUP(AK147,会社名検索用,2,FALSE))</f>
        <v>下請　次郎12</v>
      </c>
      <c r="AL153" s="1179"/>
      <c r="AM153" s="1180"/>
    </row>
    <row r="154" spans="1:39" ht="15.95" customHeight="1" x14ac:dyDescent="0.15">
      <c r="G154" s="15"/>
      <c r="I154" s="32"/>
      <c r="J154" s="1117"/>
      <c r="K154" s="1198" t="s">
        <v>1233</v>
      </c>
      <c r="L154" s="1199"/>
      <c r="M154" s="1178" t="str">
        <f>IF(M147="","",VLOOKUP(M147,会社名検索用,15,FALSE) &amp; VLOOKUP(M147,会社名検索用,16,FALSE))</f>
        <v>般-29釧00556</v>
      </c>
      <c r="N154" s="1179"/>
      <c r="O154" s="1180"/>
      <c r="P154" s="472"/>
      <c r="Q154" s="456"/>
      <c r="R154" s="1117"/>
      <c r="S154" s="1198" t="s">
        <v>1233</v>
      </c>
      <c r="T154" s="1199"/>
      <c r="U154" s="1178" t="str">
        <f>IF(U147="","",VLOOKUP(U147,会社名検索用,15,FALSE) &amp; VLOOKUP(U147,会社名検索用,16,FALSE))</f>
        <v>般-29空02871</v>
      </c>
      <c r="V154" s="1179"/>
      <c r="W154" s="1180"/>
      <c r="X154" s="452"/>
      <c r="Y154" s="473"/>
      <c r="Z154" s="1117"/>
      <c r="AA154" s="1198" t="s">
        <v>1233</v>
      </c>
      <c r="AB154" s="1199"/>
      <c r="AC154" s="1178" t="str">
        <f>IF(AC147="","",VLOOKUP(AC147,会社名検索用,15,FALSE) &amp; VLOOKUP(AC147,会社名検索用,16,FALSE))</f>
        <v>般-28石05189</v>
      </c>
      <c r="AD154" s="1179"/>
      <c r="AE154" s="1180"/>
      <c r="AF154" s="452"/>
      <c r="AG154" s="453"/>
      <c r="AH154" s="1117"/>
      <c r="AI154" s="1198" t="s">
        <v>1233</v>
      </c>
      <c r="AJ154" s="1199"/>
      <c r="AK154" s="1178" t="str">
        <f>IF(AK147="","",VLOOKUP(AK147,会社名検索用,15,FALSE) &amp; VLOOKUP(AK147,会社名検索用,16,FALSE))</f>
        <v>胆振-26048</v>
      </c>
      <c r="AL154" s="1179"/>
      <c r="AM154" s="1180"/>
    </row>
    <row r="155" spans="1:39" ht="15.95" customHeight="1" x14ac:dyDescent="0.15">
      <c r="G155" s="15"/>
      <c r="I155" s="32"/>
      <c r="J155" s="1117"/>
      <c r="K155" s="1200" t="s">
        <v>1280</v>
      </c>
      <c r="L155" s="1199"/>
      <c r="M155" s="1178" t="str">
        <f>IF(M147="","",VLOOKUP(M147,会社名検索用,14,FALSE))</f>
        <v>一般</v>
      </c>
      <c r="N155" s="1179"/>
      <c r="O155" s="1180"/>
      <c r="P155" s="472"/>
      <c r="Q155" s="456"/>
      <c r="R155" s="1117"/>
      <c r="S155" s="1200" t="s">
        <v>1280</v>
      </c>
      <c r="T155" s="1199"/>
      <c r="U155" s="1178" t="str">
        <f>IF(U147="","",VLOOKUP(U147,会社名検索用,14,FALSE))</f>
        <v>一般</v>
      </c>
      <c r="V155" s="1179"/>
      <c r="W155" s="1180"/>
      <c r="X155" s="452"/>
      <c r="Y155" s="473"/>
      <c r="Z155" s="1117"/>
      <c r="AA155" s="1200" t="s">
        <v>1280</v>
      </c>
      <c r="AB155" s="1199"/>
      <c r="AC155" s="1178" t="str">
        <f>IF(AC147="","",VLOOKUP(AC147,会社名検索用,14,FALSE))</f>
        <v>一般</v>
      </c>
      <c r="AD155" s="1179"/>
      <c r="AE155" s="1180"/>
      <c r="AF155" s="452"/>
      <c r="AG155" s="453"/>
      <c r="AH155" s="1117"/>
      <c r="AI155" s="1200" t="s">
        <v>1280</v>
      </c>
      <c r="AJ155" s="1199"/>
      <c r="AK155" s="1178">
        <f>IF(AK147="","",VLOOKUP(AK147,会社名検索用,14,FALSE))</f>
        <v>0</v>
      </c>
      <c r="AL155" s="1179"/>
      <c r="AM155" s="1180"/>
    </row>
    <row r="156" spans="1:39" ht="15.95" customHeight="1" x14ac:dyDescent="0.15">
      <c r="G156" s="15"/>
      <c r="I156" s="32"/>
      <c r="J156" s="1117"/>
      <c r="K156" s="1198" t="s">
        <v>1234</v>
      </c>
      <c r="L156" s="1199"/>
      <c r="M156" s="1178" t="str">
        <f>IF(M147="","",VLOOKUP(M147,会社名検索用,22,FALSE) &amp; VLOOKUP(M147,会社名検索用,23,FALSE))</f>
        <v>特-999テ300003</v>
      </c>
      <c r="N156" s="1179"/>
      <c r="O156" s="1180"/>
      <c r="P156" s="472"/>
      <c r="Q156" s="456"/>
      <c r="R156" s="1117"/>
      <c r="S156" s="1198" t="s">
        <v>1234</v>
      </c>
      <c r="T156" s="1199"/>
      <c r="U156" s="1178" t="str">
        <f>IF(U147="","",VLOOKUP(U147,会社名検索用,22,FALSE) &amp; VLOOKUP(U147,会社名検索用,23,FALSE))</f>
        <v/>
      </c>
      <c r="V156" s="1179"/>
      <c r="W156" s="1180"/>
      <c r="X156" s="452"/>
      <c r="Y156" s="473"/>
      <c r="Z156" s="1117"/>
      <c r="AA156" s="1198" t="s">
        <v>1234</v>
      </c>
      <c r="AB156" s="1199"/>
      <c r="AC156" s="1178" t="str">
        <f>IF(AC147="","",VLOOKUP(AC147,会社名検索用,22,FALSE) &amp; VLOOKUP(AC147,会社名検索用,23,FALSE))</f>
        <v/>
      </c>
      <c r="AD156" s="1179"/>
      <c r="AE156" s="1180"/>
      <c r="AF156" s="452"/>
      <c r="AG156" s="453"/>
      <c r="AH156" s="1117"/>
      <c r="AI156" s="1198" t="s">
        <v>1234</v>
      </c>
      <c r="AJ156" s="1199"/>
      <c r="AK156" s="1178" t="str">
        <f>IF(AK147="","",VLOOKUP(AK147,会社名検索用,22,FALSE) &amp; VLOOKUP(AK147,会社名検索用,23,FALSE))</f>
        <v/>
      </c>
      <c r="AL156" s="1179"/>
      <c r="AM156" s="1180"/>
    </row>
    <row r="157" spans="1:39" ht="15.95" customHeight="1" x14ac:dyDescent="0.15">
      <c r="G157" s="15"/>
      <c r="I157" s="32"/>
      <c r="J157" s="1117"/>
      <c r="K157" s="1200" t="s">
        <v>1280</v>
      </c>
      <c r="L157" s="1199"/>
      <c r="M157" s="1178" t="str">
        <f>IF(M147="","",IF(VLOOKUP(M147,会社名検索用,21,FALSE)="","",VLOOKUP(M147,会社名検索用,21,FALSE)))</f>
        <v>特定</v>
      </c>
      <c r="N157" s="1179"/>
      <c r="O157" s="1180"/>
      <c r="P157" s="472"/>
      <c r="Q157" s="462"/>
      <c r="R157" s="1117"/>
      <c r="S157" s="1200" t="s">
        <v>1280</v>
      </c>
      <c r="T157" s="1199"/>
      <c r="U157" s="1178" t="str">
        <f>IF(U147="","",IF(VLOOKUP(U147,会社名検索用,21,FALSE)="","",VLOOKUP(U147,会社名検索用,21,FALSE)))</f>
        <v/>
      </c>
      <c r="V157" s="1179"/>
      <c r="W157" s="1180"/>
      <c r="X157" s="474"/>
      <c r="Y157" s="473"/>
      <c r="Z157" s="1117"/>
      <c r="AA157" s="1200" t="s">
        <v>1280</v>
      </c>
      <c r="AB157" s="1199"/>
      <c r="AC157" s="1178" t="str">
        <f>IF(AC147="","",IF(VLOOKUP(AC147,会社名検索用,21,FALSE)="","",VLOOKUP(AC147,会社名検索用,21,FALSE)))</f>
        <v/>
      </c>
      <c r="AD157" s="1179"/>
      <c r="AE157" s="1180"/>
      <c r="AF157" s="452"/>
      <c r="AG157" s="453"/>
      <c r="AH157" s="1117"/>
      <c r="AI157" s="1200" t="s">
        <v>1280</v>
      </c>
      <c r="AJ157" s="1199"/>
      <c r="AK157" s="1178" t="str">
        <f>IF(AK147="","",IF(VLOOKUP(AK147,会社名検索用,21,FALSE)="","",VLOOKUP(AK147,会社名検索用,21,FALSE)))</f>
        <v/>
      </c>
      <c r="AL157" s="1179"/>
      <c r="AM157" s="1180"/>
    </row>
    <row r="158" spans="1:39" ht="15.95" customHeight="1" x14ac:dyDescent="0.15">
      <c r="G158" s="15"/>
      <c r="I158" s="32"/>
      <c r="J158" s="1117"/>
      <c r="K158" s="1201" t="s">
        <v>57</v>
      </c>
      <c r="L158" s="1202"/>
      <c r="M158" s="1178" t="str">
        <f>IF(M147="","",VLOOKUP(M147,会社名検索用,36,FALSE))</f>
        <v>安全　二助3</v>
      </c>
      <c r="N158" s="1179"/>
      <c r="O158" s="1180"/>
      <c r="P158" s="455"/>
      <c r="Q158" s="475"/>
      <c r="R158" s="1117"/>
      <c r="S158" s="1201" t="s">
        <v>57</v>
      </c>
      <c r="T158" s="1202"/>
      <c r="U158" s="1178" t="str">
        <f>IF(U147="","",VLOOKUP(U147,会社名検索用,36,FALSE))</f>
        <v>安全　二助6</v>
      </c>
      <c r="V158" s="1179"/>
      <c r="W158" s="1180"/>
      <c r="X158" s="474"/>
      <c r="Y158" s="453"/>
      <c r="Z158" s="1117"/>
      <c r="AA158" s="1201" t="s">
        <v>57</v>
      </c>
      <c r="AB158" s="1202"/>
      <c r="AC158" s="1178" t="str">
        <f>IF(AC147="","",VLOOKUP(AC147,会社名検索用,36,FALSE))</f>
        <v>安全　二助9</v>
      </c>
      <c r="AD158" s="1179"/>
      <c r="AE158" s="1180"/>
      <c r="AF158" s="452"/>
      <c r="AG158" s="453"/>
      <c r="AH158" s="1117"/>
      <c r="AI158" s="1201" t="s">
        <v>57</v>
      </c>
      <c r="AJ158" s="1202"/>
      <c r="AK158" s="1178" t="str">
        <f>IF(AK147="","",VLOOKUP(AK147,会社名検索用,36,FALSE))</f>
        <v>安全　二助12</v>
      </c>
      <c r="AL158" s="1179"/>
      <c r="AM158" s="1180"/>
    </row>
    <row r="159" spans="1:39" ht="15.95" customHeight="1" x14ac:dyDescent="0.15">
      <c r="G159" s="15"/>
      <c r="I159" s="32"/>
      <c r="J159" s="1117"/>
      <c r="K159" s="1183" t="str">
        <f>IF(M147="","",IF(VLOOKUP(M147,会社名検索用,28,FALSE)="","技術者区分未入力",(VLOOKUP(M147,会社名検索用,28,FALSE))))</f>
        <v>主任技術者</v>
      </c>
      <c r="L159" s="1184"/>
      <c r="M159" s="1178" t="str">
        <f>IF(M147="","",VLOOKUP(M147,会社名検索用,30,FALSE))</f>
        <v>主任　二子3</v>
      </c>
      <c r="N159" s="1179"/>
      <c r="O159" s="1180"/>
      <c r="P159" s="455"/>
      <c r="Q159" s="475"/>
      <c r="R159" s="1117"/>
      <c r="S159" s="1183" t="str">
        <f>IF(U147="","",IF(VLOOKUP(U147,会社名検索用,28,FALSE)="","技術者区分未入力",(VLOOKUP(U147,会社名検索用,28,FALSE))))</f>
        <v>技術者区分未入力</v>
      </c>
      <c r="T159" s="1184"/>
      <c r="U159" s="1178" t="str">
        <f>IF(U147="","",VLOOKUP(U147,会社名検索用,30,FALSE))</f>
        <v>主任　二子6</v>
      </c>
      <c r="V159" s="1179"/>
      <c r="W159" s="1180"/>
      <c r="X159" s="474"/>
      <c r="Y159" s="453"/>
      <c r="Z159" s="1117"/>
      <c r="AA159" s="1183" t="str">
        <f>IF(AC147="","",IF(VLOOKUP(AC147,会社名検索用,28,FALSE)="","技術者区分未入力",(VLOOKUP(AC147,会社名検索用,28,FALSE))))</f>
        <v>主任技術者</v>
      </c>
      <c r="AB159" s="1184"/>
      <c r="AC159" s="1178" t="str">
        <f>IF(AC147="","",VLOOKUP(AC147,会社名検索用,30,FALSE))</f>
        <v>主任　二子9</v>
      </c>
      <c r="AD159" s="1179"/>
      <c r="AE159" s="1180"/>
      <c r="AF159" s="452"/>
      <c r="AG159" s="453"/>
      <c r="AH159" s="1117"/>
      <c r="AI159" s="1183" t="str">
        <f>IF(AK147="","",IF(VLOOKUP(AK147,会社名検索用,28,FALSE)="","技術者区分未入力",(VLOOKUP(AK147,会社名検索用,28,FALSE))))</f>
        <v>主任技術者</v>
      </c>
      <c r="AJ159" s="1184"/>
      <c r="AK159" s="1178" t="str">
        <f>IF(AK147="","",VLOOKUP(AK147,会社名検索用,30,FALSE))</f>
        <v>主任　二子12</v>
      </c>
      <c r="AL159" s="1179"/>
      <c r="AM159" s="1180"/>
    </row>
    <row r="160" spans="1:39" ht="15.95" customHeight="1" x14ac:dyDescent="0.15">
      <c r="E160" s="50"/>
      <c r="F160" s="50"/>
      <c r="G160" s="15"/>
      <c r="I160" s="32"/>
      <c r="J160" s="1117"/>
      <c r="K160" s="1203"/>
      <c r="L160" s="1204" t="s">
        <v>1279</v>
      </c>
      <c r="M160" s="1198" t="str">
        <f>IF(M147="","",VLOOKUP(M147,会社名検索用,32,FALSE))</f>
        <v>有</v>
      </c>
      <c r="N160" s="1205"/>
      <c r="O160" s="1206"/>
      <c r="P160" s="472"/>
      <c r="Q160" s="456"/>
      <c r="R160" s="1117"/>
      <c r="S160" s="1203"/>
      <c r="T160" s="1204" t="s">
        <v>1279</v>
      </c>
      <c r="U160" s="1198" t="str">
        <f>IF(U147="","",VLOOKUP(U147,会社名検索用,32,FALSE))</f>
        <v>有</v>
      </c>
      <c r="V160" s="1205"/>
      <c r="W160" s="1206"/>
      <c r="X160" s="474"/>
      <c r="Y160" s="452"/>
      <c r="Z160" s="1117"/>
      <c r="AA160" s="1203"/>
      <c r="AB160" s="1204" t="s">
        <v>1279</v>
      </c>
      <c r="AC160" s="1198" t="str">
        <f>IF(AC147="","",VLOOKUP(AC147,会社名検索用,32,FALSE))</f>
        <v>有</v>
      </c>
      <c r="AD160" s="1205"/>
      <c r="AE160" s="1206"/>
      <c r="AF160" s="452"/>
      <c r="AG160" s="453"/>
      <c r="AH160" s="1117"/>
      <c r="AI160" s="1203"/>
      <c r="AJ160" s="1204" t="s">
        <v>1279</v>
      </c>
      <c r="AK160" s="1198" t="str">
        <f>IF(AK147="","",VLOOKUP(AK147,会社名検索用,32,FALSE))</f>
        <v>有</v>
      </c>
      <c r="AL160" s="1205"/>
      <c r="AM160" s="1206"/>
    </row>
    <row r="161" spans="1:42" ht="15.95" customHeight="1" x14ac:dyDescent="0.15">
      <c r="E161" s="50"/>
      <c r="F161" s="50"/>
      <c r="G161" s="15"/>
      <c r="I161" s="32"/>
      <c r="J161" s="33" t="s">
        <v>58</v>
      </c>
      <c r="K161" s="1207" t="s">
        <v>1232</v>
      </c>
      <c r="L161" s="1208"/>
      <c r="M161" s="1209"/>
      <c r="N161" s="1210"/>
      <c r="O161" s="1211"/>
      <c r="P161" s="472"/>
      <c r="Q161" s="456"/>
      <c r="R161" s="33" t="s">
        <v>58</v>
      </c>
      <c r="S161" s="1207" t="s">
        <v>1232</v>
      </c>
      <c r="T161" s="1208"/>
      <c r="U161" s="1209"/>
      <c r="V161" s="1210"/>
      <c r="W161" s="1211"/>
      <c r="X161" s="474"/>
      <c r="Y161" s="452"/>
      <c r="Z161" s="33" t="s">
        <v>58</v>
      </c>
      <c r="AA161" s="1207" t="s">
        <v>1232</v>
      </c>
      <c r="AB161" s="1208"/>
      <c r="AC161" s="1209"/>
      <c r="AD161" s="1210"/>
      <c r="AE161" s="1211"/>
      <c r="AF161" s="452"/>
      <c r="AG161" s="453"/>
      <c r="AH161" s="33" t="s">
        <v>58</v>
      </c>
      <c r="AI161" s="1207" t="s">
        <v>1232</v>
      </c>
      <c r="AJ161" s="1208"/>
      <c r="AK161" s="1209"/>
      <c r="AL161" s="1210"/>
      <c r="AM161" s="1211"/>
    </row>
    <row r="162" spans="1:42" ht="15.95" customHeight="1" x14ac:dyDescent="0.15">
      <c r="A162" s="16"/>
      <c r="B162" s="16"/>
      <c r="C162" s="16"/>
      <c r="D162" s="16"/>
      <c r="E162" s="50"/>
      <c r="F162" s="50"/>
      <c r="G162" s="15"/>
      <c r="I162" s="32"/>
      <c r="J162" s="35" t="s">
        <v>59</v>
      </c>
      <c r="K162" s="1212"/>
      <c r="L162" s="1213" t="s">
        <v>60</v>
      </c>
      <c r="M162" s="1209"/>
      <c r="N162" s="1210"/>
      <c r="O162" s="1211"/>
      <c r="P162" s="455"/>
      <c r="Q162" s="472"/>
      <c r="R162" s="35" t="s">
        <v>59</v>
      </c>
      <c r="S162" s="1212"/>
      <c r="T162" s="1213" t="s">
        <v>60</v>
      </c>
      <c r="U162" s="1209"/>
      <c r="V162" s="1210"/>
      <c r="W162" s="1211"/>
      <c r="X162" s="452"/>
      <c r="Y162" s="472"/>
      <c r="Z162" s="35" t="s">
        <v>59</v>
      </c>
      <c r="AA162" s="1212"/>
      <c r="AB162" s="1213" t="s">
        <v>60</v>
      </c>
      <c r="AC162" s="1209"/>
      <c r="AD162" s="1210"/>
      <c r="AE162" s="1211"/>
      <c r="AF162" s="452"/>
      <c r="AG162" s="453"/>
      <c r="AH162" s="35" t="s">
        <v>59</v>
      </c>
      <c r="AI162" s="1212"/>
      <c r="AJ162" s="1213" t="s">
        <v>60</v>
      </c>
      <c r="AK162" s="1209"/>
      <c r="AL162" s="1210"/>
      <c r="AM162" s="1211"/>
    </row>
    <row r="163" spans="1:42" ht="15.95" customHeight="1" thickBot="1" x14ac:dyDescent="0.2">
      <c r="A163" s="16"/>
      <c r="B163" s="16"/>
      <c r="C163" s="16"/>
      <c r="D163" s="16"/>
      <c r="E163" s="308"/>
      <c r="F163" s="308"/>
      <c r="G163" s="15"/>
      <c r="I163" s="435"/>
      <c r="J163" s="37" t="s">
        <v>7</v>
      </c>
      <c r="K163" s="1167">
        <f>IF(M147="","",VLOOKUP(M147,会社名検索用,8,FALSE))</f>
        <v>43948</v>
      </c>
      <c r="L163" s="1165"/>
      <c r="M163" s="1154" t="str">
        <f>IF(M147="","","～")</f>
        <v>～</v>
      </c>
      <c r="N163" s="1165">
        <f>IF(M147="","",VLOOKUP(M147,会社名検索用,9,FALSE))</f>
        <v>44279</v>
      </c>
      <c r="O163" s="1166"/>
      <c r="P163" s="472"/>
      <c r="Q163" s="455"/>
      <c r="R163" s="37" t="s">
        <v>7</v>
      </c>
      <c r="S163" s="1167">
        <f>IF(U147="","",VLOOKUP(U147,会社名検索用,8,FALSE))</f>
        <v>43958</v>
      </c>
      <c r="T163" s="1165"/>
      <c r="U163" s="1154" t="str">
        <f>IF(U147="","","～")</f>
        <v>～</v>
      </c>
      <c r="V163" s="1165">
        <f>IF(U147="","",VLOOKUP(U147,会社名検索用,9,FALSE))</f>
        <v>44190</v>
      </c>
      <c r="W163" s="1166"/>
      <c r="X163" s="474"/>
      <c r="Y163" s="452"/>
      <c r="Z163" s="37" t="s">
        <v>7</v>
      </c>
      <c r="AA163" s="1167">
        <f>IF(AC147="","",VLOOKUP(AC147,会社名検索用,8,FALSE))</f>
        <v>43976</v>
      </c>
      <c r="AB163" s="1165"/>
      <c r="AC163" s="1154" t="str">
        <f>IF(AC147="","","～")</f>
        <v>～</v>
      </c>
      <c r="AD163" s="1165">
        <f>IF(AC147="","",VLOOKUP(AC147,会社名検索用,9,FALSE))</f>
        <v>44275</v>
      </c>
      <c r="AE163" s="1166"/>
      <c r="AF163" s="452"/>
      <c r="AG163" s="453"/>
      <c r="AH163" s="37" t="s">
        <v>7</v>
      </c>
      <c r="AI163" s="1167">
        <f>IF(AK147="","",VLOOKUP(AK147,会社名検索用,8,FALSE))</f>
        <v>43969</v>
      </c>
      <c r="AJ163" s="1165"/>
      <c r="AK163" s="1154" t="str">
        <f>IF(AK147="","","～")</f>
        <v>～</v>
      </c>
      <c r="AL163" s="1165">
        <f>IF(AK147="","",VLOOKUP(AK147,会社名検索用,9,FALSE))</f>
        <v>43982</v>
      </c>
      <c r="AM163" s="1166"/>
    </row>
    <row r="164" spans="1:42" ht="15.95" customHeight="1" x14ac:dyDescent="0.15">
      <c r="A164" s="26"/>
      <c r="B164" s="26"/>
      <c r="C164" s="307"/>
      <c r="D164" s="307"/>
      <c r="E164" s="308"/>
      <c r="F164" s="308"/>
      <c r="I164" s="32"/>
      <c r="J164" s="39"/>
      <c r="K164" s="27"/>
      <c r="L164" s="453"/>
      <c r="M164" s="453"/>
      <c r="N164" s="453"/>
      <c r="O164" s="453"/>
      <c r="P164" s="455"/>
      <c r="Q164" s="461"/>
      <c r="R164" s="455"/>
      <c r="S164" s="453"/>
      <c r="T164" s="453"/>
      <c r="U164" s="453"/>
      <c r="V164" s="453"/>
      <c r="W164" s="453"/>
      <c r="X164" s="474"/>
      <c r="Y164" s="452"/>
      <c r="Z164" s="455"/>
      <c r="AA164" s="452"/>
      <c r="AB164" s="452"/>
      <c r="AC164" s="452"/>
      <c r="AD164" s="452"/>
      <c r="AE164" s="452"/>
      <c r="AF164" s="452"/>
      <c r="AG164" s="452"/>
      <c r="AH164" s="455"/>
      <c r="AI164" s="452"/>
      <c r="AJ164" s="452"/>
      <c r="AK164" s="452"/>
      <c r="AL164" s="452"/>
      <c r="AM164" s="452"/>
    </row>
    <row r="165" spans="1:42" ht="15.95" customHeight="1" thickBot="1" x14ac:dyDescent="0.2">
      <c r="I165" s="32"/>
      <c r="J165" s="309" t="str">
        <f>IF(M166="","",VLOOKUP(M166,会社名検索用,42,FALSE))</f>
        <v>三次下請</v>
      </c>
      <c r="K165" s="43"/>
      <c r="L165" s="452"/>
      <c r="M165" s="454"/>
      <c r="N165" s="454"/>
      <c r="O165" s="455"/>
      <c r="P165" s="455"/>
      <c r="Q165" s="475"/>
      <c r="R165" s="309" t="str">
        <f>IF(U166="","",VLOOKUP(U166,会社名検索用,42,FALSE))</f>
        <v>二次下請</v>
      </c>
      <c r="S165" s="43"/>
      <c r="T165" s="452"/>
      <c r="U165" s="454"/>
      <c r="V165" s="454"/>
      <c r="W165" s="455"/>
      <c r="X165" s="474"/>
      <c r="Y165" s="453"/>
      <c r="Z165" s="309" t="str">
        <f>IF(AC166="","",VLOOKUP(AC166,会社名検索用,42,FALSE))</f>
        <v>二次下請</v>
      </c>
      <c r="AA165" s="43"/>
      <c r="AB165" s="452"/>
      <c r="AC165" s="454"/>
      <c r="AD165" s="454"/>
      <c r="AE165" s="455"/>
      <c r="AF165" s="452"/>
      <c r="AG165" s="453"/>
      <c r="AH165" s="309" t="str">
        <f>IF(AK166="","",VLOOKUP(AK166,会社名検索用,42,FALSE))</f>
        <v>二次下請</v>
      </c>
      <c r="AI165" s="43"/>
      <c r="AJ165" s="452"/>
      <c r="AK165" s="454"/>
      <c r="AL165" s="454"/>
      <c r="AM165" s="455"/>
    </row>
    <row r="166" spans="1:42" ht="15.95" customHeight="1" x14ac:dyDescent="0.15">
      <c r="I166" s="48"/>
      <c r="J166" s="1116" t="str">
        <f>IF(M166="","",VLOOKUP(M166,会社名検索用,6,FALSE))</f>
        <v>交通管理工</v>
      </c>
      <c r="K166" s="440" t="s">
        <v>153</v>
      </c>
      <c r="L166" s="441"/>
      <c r="M166" s="1141" t="s">
        <v>1022</v>
      </c>
      <c r="N166" s="1153"/>
      <c r="O166" s="1142"/>
      <c r="P166" s="455"/>
      <c r="Q166" s="475"/>
      <c r="R166" s="1116" t="str">
        <f>IF(U166="","",VLOOKUP(U166,会社名検索用,6,FALSE))</f>
        <v>踏掛版工</v>
      </c>
      <c r="S166" s="440" t="s">
        <v>153</v>
      </c>
      <c r="T166" s="441"/>
      <c r="U166" s="1141" t="s">
        <v>794</v>
      </c>
      <c r="V166" s="1153"/>
      <c r="W166" s="1142"/>
      <c r="X166" s="474"/>
      <c r="Y166" s="453"/>
      <c r="Z166" s="1116" t="str">
        <f>IF(AC166="","",VLOOKUP(AC166,会社名検索用,6,FALSE))</f>
        <v>構造物撤去工</v>
      </c>
      <c r="AA166" s="440" t="s">
        <v>153</v>
      </c>
      <c r="AB166" s="441"/>
      <c r="AC166" s="1141" t="s">
        <v>1025</v>
      </c>
      <c r="AD166" s="1153"/>
      <c r="AE166" s="1142"/>
      <c r="AF166" s="452"/>
      <c r="AG166" s="453"/>
      <c r="AH166" s="1116" t="str">
        <f>IF(AK166="","",VLOOKUP(AK166,会社名検索用,6,FALSE))</f>
        <v>構造物撤去工</v>
      </c>
      <c r="AI166" s="440" t="s">
        <v>153</v>
      </c>
      <c r="AJ166" s="441"/>
      <c r="AK166" s="1141" t="s">
        <v>789</v>
      </c>
      <c r="AL166" s="1153"/>
      <c r="AM166" s="1142"/>
    </row>
    <row r="167" spans="1:42" ht="15.95" customHeight="1" x14ac:dyDescent="0.15">
      <c r="I167" s="32"/>
      <c r="J167" s="1117"/>
      <c r="K167" s="1181" t="s">
        <v>1230</v>
      </c>
      <c r="L167" s="1182"/>
      <c r="M167" s="1178" t="str">
        <f>IF(M166="","",INDEX(テーブル1[],MATCH(M166,テーブル1[会社名],),2))</f>
        <v>00004</v>
      </c>
      <c r="N167" s="1179"/>
      <c r="O167" s="1180"/>
      <c r="P167" s="455"/>
      <c r="Q167" s="475"/>
      <c r="R167" s="1117"/>
      <c r="S167" s="1181" t="s">
        <v>1230</v>
      </c>
      <c r="T167" s="1182"/>
      <c r="U167" s="1178" t="str">
        <f>IF(U166="","",INDEX(テーブル1[],MATCH(U166,テーブル1[会社名],),2))</f>
        <v>00007</v>
      </c>
      <c r="V167" s="1179"/>
      <c r="W167" s="1180"/>
      <c r="X167" s="474"/>
      <c r="Y167" s="453"/>
      <c r="Z167" s="1117"/>
      <c r="AA167" s="1181" t="s">
        <v>1230</v>
      </c>
      <c r="AB167" s="1182"/>
      <c r="AC167" s="1178" t="str">
        <f>IF(AC166="","",INDEX(テーブル1[],MATCH(AC166,テーブル1[会社名],),2))</f>
        <v>00010</v>
      </c>
      <c r="AD167" s="1179"/>
      <c r="AE167" s="1180"/>
      <c r="AF167" s="452"/>
      <c r="AG167" s="453"/>
      <c r="AH167" s="1117"/>
      <c r="AI167" s="1181" t="s">
        <v>1230</v>
      </c>
      <c r="AJ167" s="1182"/>
      <c r="AK167" s="1178" t="str">
        <f>IF(AK166="","",INDEX(テーブル1[],MATCH(AK166,テーブル1[会社名],),2))</f>
        <v>00013</v>
      </c>
      <c r="AL167" s="1179"/>
      <c r="AM167" s="1180"/>
    </row>
    <row r="168" spans="1:42" ht="15.95" customHeight="1" x14ac:dyDescent="0.15">
      <c r="H168" s="26"/>
      <c r="I168" s="48"/>
      <c r="J168" s="1117"/>
      <c r="K168" s="1183" t="s">
        <v>1198</v>
      </c>
      <c r="L168" s="1184"/>
      <c r="M168" s="1185" t="str">
        <f>IF(M166="","",VLOOKUP(M166,会社名検索用,7,FALSE))</f>
        <v>交通管理工</v>
      </c>
      <c r="N168" s="1186"/>
      <c r="O168" s="1187"/>
      <c r="P168" s="455"/>
      <c r="Q168" s="475"/>
      <c r="R168" s="1117"/>
      <c r="S168" s="1183" t="s">
        <v>1198</v>
      </c>
      <c r="T168" s="1184"/>
      <c r="U168" s="1185" t="str">
        <f>IF(U166="","",VLOOKUP(U166,会社名検索用,7,FALSE))</f>
        <v>踏掛版工、構造物撤去工、情報ボックス工、旧橋撤去工、仮設工</v>
      </c>
      <c r="V168" s="1186"/>
      <c r="W168" s="1187"/>
      <c r="X168" s="474"/>
      <c r="Y168" s="453"/>
      <c r="Z168" s="1117"/>
      <c r="AA168" s="1183" t="s">
        <v>1198</v>
      </c>
      <c r="AB168" s="1184"/>
      <c r="AC168" s="1185" t="str">
        <f>IF(AC166="","",VLOOKUP(AC166,会社名検索用,7,FALSE))</f>
        <v>構造物撤去工、情報ボックス工、旧橋撤去工、仮設工</v>
      </c>
      <c r="AD168" s="1186"/>
      <c r="AE168" s="1187"/>
      <c r="AF168" s="452"/>
      <c r="AG168" s="453"/>
      <c r="AH168" s="1117"/>
      <c r="AI168" s="1183" t="s">
        <v>1198</v>
      </c>
      <c r="AJ168" s="1184"/>
      <c r="AK168" s="1185" t="str">
        <f>IF(AK166="","",VLOOKUP(AK166,会社名検索用,7,FALSE))</f>
        <v>構造物撤去工</v>
      </c>
      <c r="AL168" s="1186"/>
      <c r="AM168" s="1187"/>
    </row>
    <row r="169" spans="1:42" ht="15.95" customHeight="1" x14ac:dyDescent="0.15">
      <c r="I169" s="48"/>
      <c r="J169" s="1117"/>
      <c r="K169" s="1188"/>
      <c r="L169" s="1189"/>
      <c r="M169" s="1190"/>
      <c r="N169" s="1191"/>
      <c r="O169" s="1192"/>
      <c r="P169" s="455"/>
      <c r="Q169" s="475"/>
      <c r="R169" s="1117"/>
      <c r="S169" s="1188"/>
      <c r="T169" s="1189"/>
      <c r="U169" s="1190"/>
      <c r="V169" s="1191"/>
      <c r="W169" s="1192"/>
      <c r="X169" s="474"/>
      <c r="Y169" s="453"/>
      <c r="Z169" s="1117"/>
      <c r="AA169" s="1188"/>
      <c r="AB169" s="1189"/>
      <c r="AC169" s="1190"/>
      <c r="AD169" s="1191"/>
      <c r="AE169" s="1192"/>
      <c r="AF169" s="452"/>
      <c r="AG169" s="453"/>
      <c r="AH169" s="1117"/>
      <c r="AI169" s="1188"/>
      <c r="AJ169" s="1189"/>
      <c r="AK169" s="1190"/>
      <c r="AL169" s="1191"/>
      <c r="AM169" s="1192"/>
    </row>
    <row r="170" spans="1:42" ht="15.95" customHeight="1" x14ac:dyDescent="0.15">
      <c r="I170" s="48"/>
      <c r="J170" s="1117"/>
      <c r="K170" s="1188"/>
      <c r="L170" s="1189"/>
      <c r="M170" s="1190"/>
      <c r="N170" s="1191"/>
      <c r="O170" s="1192"/>
      <c r="P170" s="455"/>
      <c r="Q170" s="475"/>
      <c r="R170" s="1117"/>
      <c r="S170" s="1188"/>
      <c r="T170" s="1189"/>
      <c r="U170" s="1190"/>
      <c r="V170" s="1191"/>
      <c r="W170" s="1192"/>
      <c r="X170" s="474"/>
      <c r="Y170" s="453"/>
      <c r="Z170" s="1117"/>
      <c r="AA170" s="1188"/>
      <c r="AB170" s="1189"/>
      <c r="AC170" s="1190"/>
      <c r="AD170" s="1191"/>
      <c r="AE170" s="1192"/>
      <c r="AF170" s="452"/>
      <c r="AG170" s="453"/>
      <c r="AH170" s="1117"/>
      <c r="AI170" s="1188"/>
      <c r="AJ170" s="1189"/>
      <c r="AK170" s="1190"/>
      <c r="AL170" s="1191"/>
      <c r="AM170" s="1192"/>
    </row>
    <row r="171" spans="1:42" ht="15.95" customHeight="1" x14ac:dyDescent="0.15">
      <c r="I171" s="32"/>
      <c r="J171" s="1117"/>
      <c r="K171" s="1193"/>
      <c r="L171" s="1194"/>
      <c r="M171" s="1195"/>
      <c r="N171" s="1196"/>
      <c r="O171" s="1197"/>
      <c r="P171" s="455"/>
      <c r="Q171" s="475"/>
      <c r="R171" s="1117"/>
      <c r="S171" s="1193"/>
      <c r="T171" s="1194"/>
      <c r="U171" s="1195"/>
      <c r="V171" s="1196"/>
      <c r="W171" s="1197"/>
      <c r="X171" s="474"/>
      <c r="Y171" s="453"/>
      <c r="Z171" s="1117"/>
      <c r="AA171" s="1193"/>
      <c r="AB171" s="1194"/>
      <c r="AC171" s="1195"/>
      <c r="AD171" s="1196"/>
      <c r="AE171" s="1197"/>
      <c r="AF171" s="452"/>
      <c r="AG171" s="453"/>
      <c r="AH171" s="1117"/>
      <c r="AI171" s="1193"/>
      <c r="AJ171" s="1194"/>
      <c r="AK171" s="1195"/>
      <c r="AL171" s="1196"/>
      <c r="AM171" s="1197"/>
      <c r="AN171" s="16"/>
      <c r="AO171" s="16"/>
    </row>
    <row r="172" spans="1:42" ht="15.95" customHeight="1" x14ac:dyDescent="0.15">
      <c r="G172" s="15"/>
      <c r="H172" s="16"/>
      <c r="I172" s="32"/>
      <c r="J172" s="1117"/>
      <c r="K172" s="1198" t="s">
        <v>1231</v>
      </c>
      <c r="L172" s="1199"/>
      <c r="M172" s="1178" t="str">
        <f>IF(M166="","",VLOOKUP(M166,会社名検索用,2,FALSE))</f>
        <v>下請　次郎4</v>
      </c>
      <c r="N172" s="1179"/>
      <c r="O172" s="1180"/>
      <c r="P172" s="455"/>
      <c r="Q172" s="475"/>
      <c r="R172" s="1117"/>
      <c r="S172" s="1198" t="s">
        <v>1231</v>
      </c>
      <c r="T172" s="1199"/>
      <c r="U172" s="1178" t="str">
        <f>IF(U166="","",VLOOKUP(U166,会社名検索用,2,FALSE))</f>
        <v>下請　次郎7</v>
      </c>
      <c r="V172" s="1179"/>
      <c r="W172" s="1180"/>
      <c r="X172" s="474"/>
      <c r="Y172" s="453"/>
      <c r="Z172" s="1117"/>
      <c r="AA172" s="1198" t="s">
        <v>1231</v>
      </c>
      <c r="AB172" s="1199"/>
      <c r="AC172" s="1178" t="str">
        <f>IF(AC166="","",VLOOKUP(AC166,会社名検索用,2,FALSE))</f>
        <v>下請　次郎10</v>
      </c>
      <c r="AD172" s="1179"/>
      <c r="AE172" s="1180"/>
      <c r="AF172" s="452"/>
      <c r="AG172" s="453"/>
      <c r="AH172" s="1117"/>
      <c r="AI172" s="1198" t="s">
        <v>1231</v>
      </c>
      <c r="AJ172" s="1199"/>
      <c r="AK172" s="1178" t="str">
        <f>IF(AK166="","",VLOOKUP(AK166,会社名検索用,2,FALSE))</f>
        <v>下請　次郎13</v>
      </c>
      <c r="AL172" s="1179"/>
      <c r="AM172" s="1180"/>
      <c r="AN172" s="16"/>
      <c r="AO172" s="16"/>
      <c r="AP172" s="16"/>
    </row>
    <row r="173" spans="1:42" ht="15.95" customHeight="1" x14ac:dyDescent="0.15">
      <c r="A173" s="26"/>
      <c r="B173" s="26"/>
      <c r="C173" s="15"/>
      <c r="D173" s="49"/>
      <c r="G173" s="15"/>
      <c r="H173" s="16"/>
      <c r="I173" s="32"/>
      <c r="J173" s="1117"/>
      <c r="K173" s="1198" t="s">
        <v>1233</v>
      </c>
      <c r="L173" s="1199"/>
      <c r="M173" s="1178" t="str">
        <f>IF(M166="","",VLOOKUP(M166,会社名検索用,15,FALSE) &amp; VLOOKUP(M166,会社名検索用,16,FALSE))</f>
        <v>10000887</v>
      </c>
      <c r="N173" s="1179"/>
      <c r="O173" s="1180"/>
      <c r="P173" s="455"/>
      <c r="Q173" s="475"/>
      <c r="R173" s="1117"/>
      <c r="S173" s="1198" t="s">
        <v>1233</v>
      </c>
      <c r="T173" s="1199"/>
      <c r="U173" s="1178" t="str">
        <f>IF(U166="","",VLOOKUP(U166,会社名検索用,15,FALSE) &amp; VLOOKUP(U166,会社名検索用,16,FALSE))</f>
        <v>般-27空02958</v>
      </c>
      <c r="V173" s="1179"/>
      <c r="W173" s="1180"/>
      <c r="X173" s="474"/>
      <c r="Y173" s="453"/>
      <c r="Z173" s="1117"/>
      <c r="AA173" s="1198" t="s">
        <v>1233</v>
      </c>
      <c r="AB173" s="1199"/>
      <c r="AC173" s="1178" t="str">
        <f>IF(AC166="","",VLOOKUP(AC166,会社名検索用,15,FALSE) &amp; VLOOKUP(AC166,会社名検索用,16,FALSE))</f>
        <v>般-28石0X806</v>
      </c>
      <c r="AD173" s="1179"/>
      <c r="AE173" s="1180"/>
      <c r="AF173" s="452"/>
      <c r="AG173" s="453"/>
      <c r="AH173" s="1117"/>
      <c r="AI173" s="1198" t="s">
        <v>1233</v>
      </c>
      <c r="AJ173" s="1199"/>
      <c r="AK173" s="1178" t="str">
        <f>IF(AK166="","",VLOOKUP(AK166,会社名検索用,15,FALSE) &amp; VLOOKUP(AK166,会社名検索用,16,FALSE))</f>
        <v>般-27石18949</v>
      </c>
      <c r="AL173" s="1179"/>
      <c r="AM173" s="1180"/>
      <c r="AN173" s="16"/>
      <c r="AO173" s="16"/>
      <c r="AP173" s="16"/>
    </row>
    <row r="174" spans="1:42" ht="15.95" customHeight="1" x14ac:dyDescent="0.15">
      <c r="A174" s="26"/>
      <c r="B174" s="26"/>
      <c r="C174" s="15"/>
      <c r="D174" s="49"/>
      <c r="G174" s="15"/>
      <c r="H174" s="16"/>
      <c r="I174" s="32"/>
      <c r="J174" s="1117"/>
      <c r="K174" s="1200" t="s">
        <v>1280</v>
      </c>
      <c r="L174" s="1199"/>
      <c r="M174" s="1178" t="str">
        <f>IF(M166="","",VLOOKUP(M166,会社名検索用,14,FALSE))</f>
        <v>警備</v>
      </c>
      <c r="N174" s="1179"/>
      <c r="O174" s="1180"/>
      <c r="P174" s="455"/>
      <c r="Q174" s="475"/>
      <c r="R174" s="1117"/>
      <c r="S174" s="1200" t="s">
        <v>1280</v>
      </c>
      <c r="T174" s="1199"/>
      <c r="U174" s="1178" t="str">
        <f>IF(U166="","",VLOOKUP(U166,会社名検索用,14,FALSE))</f>
        <v>一般</v>
      </c>
      <c r="V174" s="1179"/>
      <c r="W174" s="1180"/>
      <c r="X174" s="474"/>
      <c r="Y174" s="453"/>
      <c r="Z174" s="1117"/>
      <c r="AA174" s="1200" t="s">
        <v>1280</v>
      </c>
      <c r="AB174" s="1199"/>
      <c r="AC174" s="1178" t="str">
        <f>IF(AC166="","",VLOOKUP(AC166,会社名検索用,14,FALSE))</f>
        <v>一般</v>
      </c>
      <c r="AD174" s="1179"/>
      <c r="AE174" s="1180"/>
      <c r="AF174" s="452"/>
      <c r="AG174" s="453"/>
      <c r="AH174" s="1117"/>
      <c r="AI174" s="1200" t="s">
        <v>1280</v>
      </c>
      <c r="AJ174" s="1199"/>
      <c r="AK174" s="1178" t="str">
        <f>IF(AK166="","",VLOOKUP(AK166,会社名検索用,14,FALSE))</f>
        <v>一般</v>
      </c>
      <c r="AL174" s="1179"/>
      <c r="AM174" s="1180"/>
      <c r="AN174" s="16"/>
      <c r="AO174" s="16"/>
      <c r="AP174" s="16"/>
    </row>
    <row r="175" spans="1:42" ht="15.95" customHeight="1" x14ac:dyDescent="0.15">
      <c r="G175" s="15"/>
      <c r="H175" s="16"/>
      <c r="I175" s="32"/>
      <c r="J175" s="1117"/>
      <c r="K175" s="1198" t="s">
        <v>1234</v>
      </c>
      <c r="L175" s="1199"/>
      <c r="M175" s="1178" t="str">
        <f>IF(M166="","",VLOOKUP(M166,会社名検索用,22,FALSE) &amp; VLOOKUP(M166,会社名検索用,23,FALSE))</f>
        <v>特-999テ400004</v>
      </c>
      <c r="N175" s="1179"/>
      <c r="O175" s="1180"/>
      <c r="P175" s="455"/>
      <c r="Q175" s="475"/>
      <c r="R175" s="1117"/>
      <c r="S175" s="1198" t="s">
        <v>1234</v>
      </c>
      <c r="T175" s="1199"/>
      <c r="U175" s="1178" t="str">
        <f>IF(U166="","",VLOOKUP(U166,会社名検索用,22,FALSE) &amp; VLOOKUP(U166,会社名検索用,23,FALSE))</f>
        <v/>
      </c>
      <c r="V175" s="1179"/>
      <c r="W175" s="1180"/>
      <c r="X175" s="474"/>
      <c r="Y175" s="453"/>
      <c r="Z175" s="1117"/>
      <c r="AA175" s="1198" t="s">
        <v>1234</v>
      </c>
      <c r="AB175" s="1199"/>
      <c r="AC175" s="1178" t="str">
        <f>IF(AC166="","",VLOOKUP(AC166,会社名検索用,22,FALSE) &amp; VLOOKUP(AC166,会社名検索用,23,FALSE))</f>
        <v/>
      </c>
      <c r="AD175" s="1179"/>
      <c r="AE175" s="1180"/>
      <c r="AF175" s="452"/>
      <c r="AG175" s="453"/>
      <c r="AH175" s="1117"/>
      <c r="AI175" s="1198" t="s">
        <v>1234</v>
      </c>
      <c r="AJ175" s="1199"/>
      <c r="AK175" s="1178" t="str">
        <f>IF(AK166="","",VLOOKUP(AK166,会社名検索用,22,FALSE) &amp; VLOOKUP(AK166,会社名検索用,23,FALSE))</f>
        <v/>
      </c>
      <c r="AL175" s="1179"/>
      <c r="AM175" s="1180"/>
      <c r="AN175" s="16"/>
      <c r="AO175" s="16"/>
      <c r="AP175" s="16"/>
    </row>
    <row r="176" spans="1:42" ht="15.95" customHeight="1" thickBot="1" x14ac:dyDescent="0.2">
      <c r="G176" s="15"/>
      <c r="H176" s="16"/>
      <c r="I176" s="36"/>
      <c r="J176" s="1117"/>
      <c r="K176" s="1200" t="s">
        <v>1280</v>
      </c>
      <c r="L176" s="1199"/>
      <c r="M176" s="1178" t="str">
        <f>IF(M166="","",IF(VLOOKUP(M166,会社名検索用,21,FALSE)="","",VLOOKUP(M166,会社名検索用,21,FALSE)))</f>
        <v>特定</v>
      </c>
      <c r="N176" s="1179"/>
      <c r="O176" s="1180"/>
      <c r="P176" s="455"/>
      <c r="Q176" s="476"/>
      <c r="R176" s="1117"/>
      <c r="S176" s="1200" t="s">
        <v>1280</v>
      </c>
      <c r="T176" s="1199"/>
      <c r="U176" s="1178" t="str">
        <f>IF(U166="","",IF(VLOOKUP(U166,会社名検索用,21,FALSE)="","",VLOOKUP(U166,会社名検索用,21,FALSE)))</f>
        <v/>
      </c>
      <c r="V176" s="1179"/>
      <c r="W176" s="1180"/>
      <c r="X176" s="474"/>
      <c r="Y176" s="465"/>
      <c r="Z176" s="1117"/>
      <c r="AA176" s="1200" t="s">
        <v>1280</v>
      </c>
      <c r="AB176" s="1199"/>
      <c r="AC176" s="1178" t="str">
        <f>IF(AC166="","",IF(VLOOKUP(AC166,会社名検索用,21,FALSE)="","",VLOOKUP(AC166,会社名検索用,21,FALSE)))</f>
        <v/>
      </c>
      <c r="AD176" s="1179"/>
      <c r="AE176" s="1180"/>
      <c r="AF176" s="452"/>
      <c r="AG176" s="453"/>
      <c r="AH176" s="1117"/>
      <c r="AI176" s="1200" t="s">
        <v>1280</v>
      </c>
      <c r="AJ176" s="1199"/>
      <c r="AK176" s="1178" t="str">
        <f>IF(AK166="","",IF(VLOOKUP(AK166,会社名検索用,21,FALSE)="","",VLOOKUP(AK166,会社名検索用,21,FALSE)))</f>
        <v/>
      </c>
      <c r="AL176" s="1179"/>
      <c r="AM176" s="1180"/>
      <c r="AN176" s="16"/>
      <c r="AO176" s="16"/>
      <c r="AP176" s="16"/>
    </row>
    <row r="177" spans="1:45" ht="15.95" customHeight="1" x14ac:dyDescent="0.15">
      <c r="G177" s="15"/>
      <c r="H177" s="16"/>
      <c r="I177" s="26"/>
      <c r="J177" s="1117"/>
      <c r="K177" s="1201" t="s">
        <v>57</v>
      </c>
      <c r="L177" s="1202"/>
      <c r="M177" s="1178" t="str">
        <f>IF(M166="","",VLOOKUP(M166,会社名検索用,36,FALSE))</f>
        <v>安全　二助4</v>
      </c>
      <c r="N177" s="1179"/>
      <c r="O177" s="1180"/>
      <c r="P177" s="455"/>
      <c r="Q177" s="458"/>
      <c r="R177" s="1117"/>
      <c r="S177" s="1201" t="s">
        <v>57</v>
      </c>
      <c r="T177" s="1202"/>
      <c r="U177" s="1178" t="str">
        <f>IF(U166="","",VLOOKUP(U166,会社名検索用,36,FALSE))</f>
        <v>安全　二助7</v>
      </c>
      <c r="V177" s="1179"/>
      <c r="W177" s="1180"/>
      <c r="X177" s="452"/>
      <c r="Y177" s="441"/>
      <c r="Z177" s="1117"/>
      <c r="AA177" s="1201" t="s">
        <v>57</v>
      </c>
      <c r="AB177" s="1202"/>
      <c r="AC177" s="1178" t="str">
        <f>IF(AC166="","",VLOOKUP(AC166,会社名検索用,36,FALSE))</f>
        <v>安全　二助10</v>
      </c>
      <c r="AD177" s="1179"/>
      <c r="AE177" s="1180"/>
      <c r="AF177" s="452"/>
      <c r="AG177" s="453"/>
      <c r="AH177" s="1117"/>
      <c r="AI177" s="1201" t="s">
        <v>57</v>
      </c>
      <c r="AJ177" s="1202"/>
      <c r="AK177" s="1178" t="str">
        <f>IF(AK166="","",VLOOKUP(AK166,会社名検索用,36,FALSE))</f>
        <v>安全　二助13</v>
      </c>
      <c r="AL177" s="1179"/>
      <c r="AM177" s="1180"/>
      <c r="AN177" s="16"/>
      <c r="AO177" s="16"/>
      <c r="AP177" s="16"/>
    </row>
    <row r="178" spans="1:45" ht="15.95" customHeight="1" x14ac:dyDescent="0.15">
      <c r="G178" s="15"/>
      <c r="H178" s="16"/>
      <c r="I178" s="26"/>
      <c r="J178" s="1117"/>
      <c r="K178" s="1183" t="str">
        <f>IF(M166="","",IF(VLOOKUP(M166,会社名検索用,28,FALSE)="","技術者区分未入力",(VLOOKUP(M166,会社名検索用,28,FALSE))))</f>
        <v>現場責任者</v>
      </c>
      <c r="L178" s="1184"/>
      <c r="M178" s="1178" t="str">
        <f>IF(M166="","",VLOOKUP(M166,会社名検索用,30,FALSE))</f>
        <v>主任　二子4</v>
      </c>
      <c r="N178" s="1179"/>
      <c r="O178" s="1180"/>
      <c r="P178" s="455"/>
      <c r="Q178" s="462"/>
      <c r="R178" s="1117"/>
      <c r="S178" s="1183" t="str">
        <f>IF(U166="","",IF(VLOOKUP(U166,会社名検索用,28,FALSE)="","技術者区分未入力",(VLOOKUP(U166,会社名検索用,28,FALSE))))</f>
        <v>主任技術者</v>
      </c>
      <c r="T178" s="1184"/>
      <c r="U178" s="1178" t="str">
        <f>IF(U166="","",VLOOKUP(U166,会社名検索用,30,FALSE))</f>
        <v>主任　二子7</v>
      </c>
      <c r="V178" s="1179"/>
      <c r="W178" s="1180"/>
      <c r="X178" s="452"/>
      <c r="Y178" s="453"/>
      <c r="Z178" s="1117"/>
      <c r="AA178" s="1183" t="str">
        <f>IF(AC166="","",IF(VLOOKUP(AC166,会社名検索用,28,FALSE)="","技術者区分未入力",(VLOOKUP(AC166,会社名検索用,28,FALSE))))</f>
        <v>主任技術者</v>
      </c>
      <c r="AB178" s="1184"/>
      <c r="AC178" s="1178" t="str">
        <f>IF(AC166="","",VLOOKUP(AC166,会社名検索用,30,FALSE))</f>
        <v>主任　二子10</v>
      </c>
      <c r="AD178" s="1179"/>
      <c r="AE178" s="1180"/>
      <c r="AF178" s="452"/>
      <c r="AG178" s="453"/>
      <c r="AH178" s="1117"/>
      <c r="AI178" s="1183" t="str">
        <f>IF(AK166="","",IF(VLOOKUP(AK166,会社名検索用,28,FALSE)="","技術者区分未入力",(VLOOKUP(AK166,会社名検索用,28,FALSE))))</f>
        <v>主任技術者</v>
      </c>
      <c r="AJ178" s="1184"/>
      <c r="AK178" s="1178" t="str">
        <f>IF(AK166="","",VLOOKUP(AK166,会社名検索用,30,FALSE))</f>
        <v>主任　二子13</v>
      </c>
      <c r="AL178" s="1179"/>
      <c r="AM178" s="1180"/>
      <c r="AN178" s="16"/>
      <c r="AO178" s="16"/>
      <c r="AP178" s="16"/>
    </row>
    <row r="179" spans="1:45" ht="15.95" customHeight="1" x14ac:dyDescent="0.15">
      <c r="E179" s="50"/>
      <c r="F179" s="50"/>
      <c r="G179" s="15"/>
      <c r="H179" s="16"/>
      <c r="I179" s="26"/>
      <c r="J179" s="1117"/>
      <c r="K179" s="1203"/>
      <c r="L179" s="1204" t="s">
        <v>1279</v>
      </c>
      <c r="M179" s="1198" t="str">
        <f>IF(M166="","",VLOOKUP(M166,会社名検索用,32,FALSE))</f>
        <v>有</v>
      </c>
      <c r="N179" s="1205"/>
      <c r="O179" s="1206"/>
      <c r="P179" s="455"/>
      <c r="Q179" s="462"/>
      <c r="R179" s="1117"/>
      <c r="S179" s="1203"/>
      <c r="T179" s="1204" t="s">
        <v>1279</v>
      </c>
      <c r="U179" s="1198" t="str">
        <f>IF(U166="","",VLOOKUP(U166,会社名検索用,32,FALSE))</f>
        <v>有</v>
      </c>
      <c r="V179" s="1205"/>
      <c r="W179" s="1206"/>
      <c r="X179" s="452"/>
      <c r="Y179" s="452"/>
      <c r="Z179" s="1117"/>
      <c r="AA179" s="1203"/>
      <c r="AB179" s="1204" t="s">
        <v>1279</v>
      </c>
      <c r="AC179" s="1198" t="str">
        <f>IF(AC166="","",VLOOKUP(AC166,会社名検索用,32,FALSE))</f>
        <v>有</v>
      </c>
      <c r="AD179" s="1205"/>
      <c r="AE179" s="1206"/>
      <c r="AF179" s="452"/>
      <c r="AG179" s="453"/>
      <c r="AH179" s="1117"/>
      <c r="AI179" s="1203"/>
      <c r="AJ179" s="1204" t="s">
        <v>1279</v>
      </c>
      <c r="AK179" s="1198" t="str">
        <f>IF(AK166="","",VLOOKUP(AK166,会社名検索用,32,FALSE))</f>
        <v>有</v>
      </c>
      <c r="AL179" s="1205"/>
      <c r="AM179" s="1206"/>
      <c r="AN179" s="16"/>
      <c r="AO179" s="16"/>
      <c r="AP179" s="16"/>
    </row>
    <row r="180" spans="1:45" ht="15.95" customHeight="1" x14ac:dyDescent="0.15">
      <c r="G180" s="15"/>
      <c r="H180" s="16"/>
      <c r="I180" s="26"/>
      <c r="J180" s="33" t="s">
        <v>58</v>
      </c>
      <c r="K180" s="1207" t="s">
        <v>1232</v>
      </c>
      <c r="L180" s="1208"/>
      <c r="M180" s="1209"/>
      <c r="N180" s="1210"/>
      <c r="O180" s="1211"/>
      <c r="P180" s="455"/>
      <c r="Q180" s="462"/>
      <c r="R180" s="33" t="s">
        <v>58</v>
      </c>
      <c r="S180" s="1207" t="s">
        <v>1232</v>
      </c>
      <c r="T180" s="1208"/>
      <c r="U180" s="1209"/>
      <c r="V180" s="1210"/>
      <c r="W180" s="1211"/>
      <c r="X180" s="452"/>
      <c r="Y180" s="452"/>
      <c r="Z180" s="33" t="s">
        <v>58</v>
      </c>
      <c r="AA180" s="1207" t="s">
        <v>1232</v>
      </c>
      <c r="AB180" s="1208"/>
      <c r="AC180" s="1209"/>
      <c r="AD180" s="1210"/>
      <c r="AE180" s="1211"/>
      <c r="AF180" s="452"/>
      <c r="AG180" s="453"/>
      <c r="AH180" s="33" t="s">
        <v>58</v>
      </c>
      <c r="AI180" s="1207" t="s">
        <v>1232</v>
      </c>
      <c r="AJ180" s="1208"/>
      <c r="AK180" s="1209"/>
      <c r="AL180" s="1210"/>
      <c r="AM180" s="1211"/>
      <c r="AN180" s="16"/>
      <c r="AO180" s="16"/>
      <c r="AP180" s="16"/>
    </row>
    <row r="181" spans="1:45" ht="15.95" customHeight="1" x14ac:dyDescent="0.15">
      <c r="G181" s="15"/>
      <c r="H181" s="16"/>
      <c r="I181" s="16"/>
      <c r="J181" s="35" t="s">
        <v>59</v>
      </c>
      <c r="K181" s="1212"/>
      <c r="L181" s="1213" t="s">
        <v>60</v>
      </c>
      <c r="M181" s="1209"/>
      <c r="N181" s="1210"/>
      <c r="O181" s="1211"/>
      <c r="P181" s="455"/>
      <c r="Q181" s="477"/>
      <c r="R181" s="35" t="s">
        <v>59</v>
      </c>
      <c r="S181" s="1212"/>
      <c r="T181" s="1213" t="s">
        <v>60</v>
      </c>
      <c r="U181" s="1209"/>
      <c r="V181" s="1210"/>
      <c r="W181" s="1211"/>
      <c r="X181" s="452"/>
      <c r="Y181" s="477"/>
      <c r="Z181" s="35" t="s">
        <v>59</v>
      </c>
      <c r="AA181" s="1212"/>
      <c r="AB181" s="1213" t="s">
        <v>60</v>
      </c>
      <c r="AC181" s="1209"/>
      <c r="AD181" s="1210"/>
      <c r="AE181" s="1211"/>
      <c r="AF181" s="452"/>
      <c r="AG181" s="453"/>
      <c r="AH181" s="35" t="s">
        <v>59</v>
      </c>
      <c r="AI181" s="1212"/>
      <c r="AJ181" s="1213" t="s">
        <v>60</v>
      </c>
      <c r="AK181" s="1209"/>
      <c r="AL181" s="1210"/>
      <c r="AM181" s="1211"/>
      <c r="AN181" s="16"/>
      <c r="AO181" s="16"/>
      <c r="AP181" s="16"/>
    </row>
    <row r="182" spans="1:45" ht="15.95" customHeight="1" thickBot="1" x14ac:dyDescent="0.2">
      <c r="G182" s="15"/>
      <c r="H182" s="16"/>
      <c r="I182" s="26"/>
      <c r="J182" s="37" t="s">
        <v>7</v>
      </c>
      <c r="K182" s="1167">
        <f>IF(M166="","",VLOOKUP(M166,会社名検索用,8,FALSE))</f>
        <v>43941</v>
      </c>
      <c r="L182" s="1165"/>
      <c r="M182" s="1154" t="str">
        <f>IF(M166="","","～")</f>
        <v>～</v>
      </c>
      <c r="N182" s="1165">
        <f>IF(M166="","",VLOOKUP(M166,会社名検索用,9,FALSE))</f>
        <v>44279</v>
      </c>
      <c r="O182" s="1166"/>
      <c r="P182" s="455"/>
      <c r="Q182" s="477"/>
      <c r="R182" s="37" t="s">
        <v>7</v>
      </c>
      <c r="S182" s="1167">
        <f>IF(U166="","",VLOOKUP(U166,会社名検索用,8,FALSE))</f>
        <v>43962</v>
      </c>
      <c r="T182" s="1165"/>
      <c r="U182" s="1154" t="str">
        <f>IF(U166="","","～")</f>
        <v>～</v>
      </c>
      <c r="V182" s="1165">
        <f>IF(U166="","",VLOOKUP(U166,会社名検索用,9,FALSE))</f>
        <v>44275</v>
      </c>
      <c r="W182" s="1166"/>
      <c r="X182" s="452"/>
      <c r="Y182" s="452"/>
      <c r="Z182" s="37" t="s">
        <v>7</v>
      </c>
      <c r="AA182" s="1167">
        <f>IF(AC166="","",VLOOKUP(AC166,会社名検索用,8,FALSE))</f>
        <v>43972</v>
      </c>
      <c r="AB182" s="1165"/>
      <c r="AC182" s="1154" t="str">
        <f>IF(AC166="","","～")</f>
        <v>～</v>
      </c>
      <c r="AD182" s="1165">
        <f>IF(AC166="","",VLOOKUP(AC166,会社名検索用,9,FALSE))</f>
        <v>44275</v>
      </c>
      <c r="AE182" s="1166"/>
      <c r="AF182" s="452"/>
      <c r="AG182" s="453"/>
      <c r="AH182" s="37" t="s">
        <v>7</v>
      </c>
      <c r="AI182" s="1167">
        <f>IF(AK166="","",VLOOKUP(AK166,会社名検索用,8,FALSE))</f>
        <v>43976</v>
      </c>
      <c r="AJ182" s="1165"/>
      <c r="AK182" s="1154" t="str">
        <f>IF(AK166="","","～")</f>
        <v>～</v>
      </c>
      <c r="AL182" s="1165">
        <f>IF(AK166="","",VLOOKUP(AK166,会社名検索用,9,FALSE))</f>
        <v>44042</v>
      </c>
      <c r="AM182" s="1166"/>
      <c r="AN182" s="16"/>
      <c r="AO182" s="16"/>
      <c r="AP182" s="16"/>
    </row>
    <row r="183" spans="1:45" ht="14.1" customHeight="1" thickBot="1" x14ac:dyDescent="0.2">
      <c r="G183" s="16"/>
      <c r="H183" s="26"/>
      <c r="I183" s="16"/>
      <c r="J183" s="39"/>
      <c r="K183" s="30"/>
      <c r="L183" s="452"/>
      <c r="M183" s="452"/>
      <c r="N183" s="452"/>
      <c r="O183" s="452"/>
      <c r="P183" s="455"/>
      <c r="Q183" s="455"/>
      <c r="R183" s="455"/>
      <c r="S183" s="452"/>
      <c r="T183" s="452"/>
      <c r="U183" s="452"/>
      <c r="V183" s="452"/>
      <c r="W183" s="452"/>
      <c r="X183" s="452"/>
      <c r="Y183" s="452"/>
      <c r="Z183" s="455"/>
      <c r="AA183" s="452"/>
      <c r="AB183" s="452"/>
      <c r="AC183" s="452"/>
      <c r="AD183" s="452"/>
      <c r="AE183" s="452"/>
      <c r="AF183" s="452"/>
      <c r="AG183" s="452"/>
      <c r="AH183" s="455"/>
      <c r="AI183" s="452"/>
      <c r="AJ183" s="452"/>
      <c r="AK183" s="452"/>
      <c r="AL183" s="452"/>
      <c r="AM183" s="452"/>
      <c r="AN183" s="16"/>
      <c r="AO183" s="16"/>
      <c r="AP183" s="16"/>
    </row>
    <row r="184" spans="1:45" ht="30" customHeight="1" x14ac:dyDescent="0.15">
      <c r="A184" s="312" t="s">
        <v>23</v>
      </c>
      <c r="B184" s="17"/>
      <c r="C184" s="1129" t="str">
        <f>'11_基本情報入力'!$B$6</f>
        <v>北海道開発局　札幌開発建設部</v>
      </c>
      <c r="D184" s="1130"/>
      <c r="E184" s="1130"/>
      <c r="F184" s="1130"/>
      <c r="G184" s="1131"/>
      <c r="H184" s="228"/>
      <c r="I184" s="228"/>
      <c r="J184" s="229" t="s">
        <v>7</v>
      </c>
      <c r="K184" s="18" t="s">
        <v>64</v>
      </c>
      <c r="L184" s="1132">
        <f>'11_基本情報入力'!$B$10</f>
        <v>43917</v>
      </c>
      <c r="M184" s="1132"/>
      <c r="N184" s="1132"/>
      <c r="O184" s="1133"/>
      <c r="Q184" s="25"/>
      <c r="Y184" s="25"/>
      <c r="AF184" s="443" t="s">
        <v>888</v>
      </c>
      <c r="AG184" s="444"/>
      <c r="AH184" s="444"/>
      <c r="AI184" s="445"/>
      <c r="AJ184" s="1134">
        <f ca="1" xml:space="preserve"> MAX(提出回数)</f>
        <v>15</v>
      </c>
      <c r="AK184" s="1134"/>
      <c r="AL184" s="1155"/>
      <c r="AM184" s="1134"/>
    </row>
    <row r="185" spans="1:45" ht="30" customHeight="1" thickBot="1" x14ac:dyDescent="0.2">
      <c r="A185" s="313" t="s">
        <v>18</v>
      </c>
      <c r="B185" s="20"/>
      <c r="C185" s="1135" t="str">
        <f>'11_基本情報入力'!$B$4</f>
        <v>一般国道３６号　千歳市　錦町改良外一連工事</v>
      </c>
      <c r="D185" s="1136"/>
      <c r="E185" s="1136"/>
      <c r="F185" s="1136"/>
      <c r="G185" s="1137"/>
      <c r="H185" s="228"/>
      <c r="I185" s="228"/>
      <c r="J185" s="230"/>
      <c r="K185" s="21" t="s">
        <v>1</v>
      </c>
      <c r="L185" s="1138">
        <f>'11_基本情報入力'!$B$11</f>
        <v>44280</v>
      </c>
      <c r="M185" s="1138"/>
      <c r="N185" s="1138"/>
      <c r="O185" s="1139"/>
      <c r="Q185" s="25"/>
      <c r="Y185" s="25"/>
      <c r="AF185" s="443" t="s">
        <v>111</v>
      </c>
      <c r="AG185" s="444"/>
      <c r="AH185" s="444"/>
      <c r="AI185" s="445"/>
      <c r="AJ185" s="1140">
        <f ca="1">MAX(台帳作成日)</f>
        <v>44172</v>
      </c>
      <c r="AK185" s="1140"/>
      <c r="AL185" s="1156"/>
      <c r="AM185" s="1140"/>
      <c r="AO185" s="1126"/>
      <c r="AP185" s="1126"/>
      <c r="AQ185" s="1126"/>
      <c r="AR185" s="1126"/>
      <c r="AS185" s="1126"/>
    </row>
    <row r="186" spans="1:45" ht="30" customHeight="1" x14ac:dyDescent="0.15">
      <c r="A186" s="1158"/>
      <c r="B186" s="1158"/>
      <c r="C186" s="1159"/>
      <c r="D186" s="1159"/>
      <c r="E186" s="1159"/>
      <c r="F186" s="1159"/>
      <c r="G186" s="1159"/>
      <c r="H186" s="228"/>
      <c r="I186" s="228"/>
      <c r="J186" s="1162"/>
      <c r="K186" s="1163"/>
      <c r="L186" s="1164"/>
      <c r="M186" s="1164"/>
      <c r="N186" s="1164"/>
      <c r="O186" s="1164"/>
      <c r="Q186" s="25"/>
      <c r="Y186" s="25"/>
      <c r="AF186" s="1160"/>
      <c r="AG186" s="1160"/>
      <c r="AH186" s="1160"/>
      <c r="AI186" s="1160"/>
      <c r="AJ186" s="1161"/>
      <c r="AK186" s="1161"/>
      <c r="AL186" s="1161"/>
      <c r="AM186" s="1161"/>
      <c r="AO186" s="478"/>
      <c r="AP186" s="478"/>
      <c r="AQ186" s="478"/>
      <c r="AR186" s="478"/>
      <c r="AS186" s="478"/>
    </row>
    <row r="187" spans="1:45" ht="15" customHeight="1" thickBot="1" x14ac:dyDescent="0.25">
      <c r="A187" s="19"/>
      <c r="B187" s="222"/>
      <c r="C187" s="223"/>
      <c r="D187" s="22"/>
      <c r="E187" s="22"/>
      <c r="F187" s="22"/>
      <c r="G187" s="22"/>
      <c r="H187" s="19"/>
      <c r="I187" s="26"/>
      <c r="J187" s="24"/>
      <c r="K187" s="23"/>
      <c r="L187" s="446"/>
      <c r="M187" s="446"/>
      <c r="N187" s="446"/>
      <c r="O187" s="446"/>
      <c r="P187" s="447"/>
      <c r="Q187" s="447"/>
      <c r="R187" s="447"/>
      <c r="S187" s="447"/>
      <c r="T187" s="447"/>
      <c r="U187" s="447"/>
      <c r="V187" s="447"/>
      <c r="W187" s="447"/>
      <c r="X187" s="448"/>
      <c r="Y187" s="314"/>
      <c r="Z187" s="449"/>
      <c r="AA187" s="449"/>
      <c r="AB187" s="449"/>
      <c r="AC187" s="449"/>
      <c r="AD187" s="449"/>
      <c r="AE187" s="449"/>
      <c r="AF187" s="449"/>
      <c r="AG187" s="25"/>
      <c r="AM187" s="450"/>
    </row>
    <row r="188" spans="1:45" ht="15.95" customHeight="1" thickBot="1" x14ac:dyDescent="0.2">
      <c r="A188" s="1149" t="s">
        <v>1228</v>
      </c>
      <c r="B188" s="1150"/>
      <c r="C188" s="1141" t="str">
        <f>$C$5</f>
        <v>株式会社０１元請組</v>
      </c>
      <c r="D188" s="1142"/>
      <c r="E188" s="22"/>
      <c r="F188" s="22"/>
      <c r="G188" s="22"/>
      <c r="H188" s="26"/>
      <c r="I188" s="29"/>
      <c r="J188" s="309" t="str">
        <f>IF(M189="","",VLOOKUP(M189,会社名検索用,42,FALSE))</f>
        <v>一次下請</v>
      </c>
      <c r="K188" s="43"/>
      <c r="L188" s="452"/>
      <c r="M188" s="454"/>
      <c r="N188" s="454"/>
      <c r="O188" s="455"/>
      <c r="P188" s="452"/>
      <c r="Q188" s="453"/>
      <c r="R188" s="309" t="str">
        <f>IF(U189="","",VLOOKUP(U189,会社名検索用,42,FALSE))</f>
        <v>四次下請</v>
      </c>
      <c r="S188" s="43"/>
      <c r="T188" s="452"/>
      <c r="U188" s="454"/>
      <c r="V188" s="454"/>
      <c r="W188" s="455"/>
      <c r="X188" s="452"/>
      <c r="Y188" s="451"/>
      <c r="Z188" s="309" t="str">
        <f>IF(AC189="","",VLOOKUP(AC189,会社名検索用,42,FALSE))</f>
        <v>二次下請</v>
      </c>
      <c r="AA188" s="43"/>
      <c r="AB188" s="452"/>
      <c r="AC188" s="454"/>
      <c r="AD188" s="454"/>
      <c r="AE188" s="455"/>
      <c r="AF188" s="452"/>
      <c r="AG188" s="453"/>
      <c r="AH188" s="309" t="str">
        <f>IF(AK189="","",VLOOKUP(AK189,会社名検索用,42,FALSE))</f>
        <v>一次下請</v>
      </c>
      <c r="AI188" s="43"/>
      <c r="AJ188" s="452"/>
      <c r="AK188" s="454"/>
      <c r="AL188" s="454"/>
      <c r="AM188" s="455"/>
    </row>
    <row r="189" spans="1:45" ht="15.95" customHeight="1" x14ac:dyDescent="0.15">
      <c r="A189" s="1147" t="s">
        <v>1229</v>
      </c>
      <c r="B189" s="1148"/>
      <c r="C189" s="1143" t="str">
        <f>$C$6</f>
        <v>00001</v>
      </c>
      <c r="D189" s="1144"/>
      <c r="E189" s="22"/>
      <c r="F189" s="22"/>
      <c r="G189" s="22"/>
      <c r="H189" s="26"/>
      <c r="I189" s="32"/>
      <c r="J189" s="1116" t="str">
        <f>IF(M189="","",VLOOKUP(M189,会社名検索用,6,FALSE))</f>
        <v>情報ボックス工</v>
      </c>
      <c r="K189" s="440" t="s">
        <v>153</v>
      </c>
      <c r="L189" s="441"/>
      <c r="M189" s="1141" t="s">
        <v>797</v>
      </c>
      <c r="N189" s="1153"/>
      <c r="O189" s="1142"/>
      <c r="P189" s="455"/>
      <c r="Q189" s="456"/>
      <c r="R189" s="1116" t="str">
        <f>IF(U189="","",VLOOKUP(U189,会社名検索用,6,FALSE))</f>
        <v>アスファルト切断工事</v>
      </c>
      <c r="S189" s="440" t="s">
        <v>153</v>
      </c>
      <c r="T189" s="441"/>
      <c r="U189" s="1141" t="s">
        <v>1023</v>
      </c>
      <c r="V189" s="1153"/>
      <c r="W189" s="1142"/>
      <c r="X189" s="452"/>
      <c r="Y189" s="451"/>
      <c r="Z189" s="1116" t="str">
        <f>IF(AC189="","",VLOOKUP(AC189,会社名検索用,6,FALSE))</f>
        <v>踏掛版工の内　鉄筋工事</v>
      </c>
      <c r="AA189" s="440" t="s">
        <v>153</v>
      </c>
      <c r="AB189" s="441"/>
      <c r="AC189" s="1141" t="s">
        <v>793</v>
      </c>
      <c r="AD189" s="1153"/>
      <c r="AE189" s="1142"/>
      <c r="AF189" s="452"/>
      <c r="AG189" s="453"/>
      <c r="AH189" s="1116" t="str">
        <f>IF(AK189="","",VLOOKUP(AK189,会社名検索用,6,FALSE))</f>
        <v>仮設工</v>
      </c>
      <c r="AI189" s="440" t="s">
        <v>153</v>
      </c>
      <c r="AJ189" s="441"/>
      <c r="AK189" s="1141" t="s">
        <v>1026</v>
      </c>
      <c r="AL189" s="1153"/>
      <c r="AM189" s="1142"/>
    </row>
    <row r="190" spans="1:45" ht="15.95" customHeight="1" x14ac:dyDescent="0.15">
      <c r="A190" s="438" t="s">
        <v>10</v>
      </c>
      <c r="B190" s="439"/>
      <c r="C190" s="1143" t="str">
        <f>$C$7</f>
        <v>監督　一郎</v>
      </c>
      <c r="D190" s="1144"/>
      <c r="E190" s="22"/>
      <c r="F190" s="22"/>
      <c r="G190" s="22"/>
      <c r="H190" s="26"/>
      <c r="I190" s="32"/>
      <c r="J190" s="1117"/>
      <c r="K190" s="1181" t="s">
        <v>1230</v>
      </c>
      <c r="L190" s="1182"/>
      <c r="M190" s="1178" t="str">
        <f>IF(M189="","",INDEX(テーブル1[],MATCH(M189,テーブル1[会社名],),2))</f>
        <v>00002</v>
      </c>
      <c r="N190" s="1179"/>
      <c r="O190" s="1180"/>
      <c r="P190" s="455"/>
      <c r="Q190" s="456"/>
      <c r="R190" s="1117"/>
      <c r="S190" s="1181" t="s">
        <v>1230</v>
      </c>
      <c r="T190" s="1182"/>
      <c r="U190" s="1178" t="str">
        <f>IF(U189="","",INDEX(テーブル1[],MATCH(U189,テーブル1[会社名],),2))</f>
        <v>00005</v>
      </c>
      <c r="V190" s="1179"/>
      <c r="W190" s="1180"/>
      <c r="X190" s="452"/>
      <c r="Y190" s="451"/>
      <c r="Z190" s="1117"/>
      <c r="AA190" s="1181" t="s">
        <v>1230</v>
      </c>
      <c r="AB190" s="1182"/>
      <c r="AC190" s="1178" t="str">
        <f>IF(AC189="","",INDEX(テーブル1[],MATCH(AC189,テーブル1[会社名],),2))</f>
        <v>00008</v>
      </c>
      <c r="AD190" s="1179"/>
      <c r="AE190" s="1180"/>
      <c r="AF190" s="452"/>
      <c r="AG190" s="453"/>
      <c r="AH190" s="1117"/>
      <c r="AI190" s="1181" t="s">
        <v>1230</v>
      </c>
      <c r="AJ190" s="1182"/>
      <c r="AK190" s="1178" t="str">
        <f>IF(AK189="","",INDEX(テーブル1[],MATCH(AK189,テーブル1[会社名],),2))</f>
        <v>00011</v>
      </c>
      <c r="AL190" s="1179"/>
      <c r="AM190" s="1180"/>
    </row>
    <row r="191" spans="1:45" ht="15.95" customHeight="1" x14ac:dyDescent="0.15">
      <c r="A191" s="1145" t="str">
        <f>IF($C$5="","",IF(VLOOKUP($C$5,会社名検索用,28,FALSE)="","技術者区分未入力",(VLOOKUP($C$5,会社名検索用,28,FALSE)&amp;"名")))</f>
        <v>監理技術者名</v>
      </c>
      <c r="B191" s="1146"/>
      <c r="C191" s="1143" t="str">
        <f>$C$8</f>
        <v>主任　一子</v>
      </c>
      <c r="D191" s="1144"/>
      <c r="E191" s="22"/>
      <c r="F191" s="22"/>
      <c r="G191" s="22"/>
      <c r="H191" s="26"/>
      <c r="I191" s="32"/>
      <c r="J191" s="1117"/>
      <c r="K191" s="1183" t="s">
        <v>1198</v>
      </c>
      <c r="L191" s="1184"/>
      <c r="M191" s="1185" t="str">
        <f>IF(M189="","",VLOOKUP(M189,会社名検索用,7,FALSE))</f>
        <v>情報ボックス工</v>
      </c>
      <c r="N191" s="1186"/>
      <c r="O191" s="1187"/>
      <c r="P191" s="455"/>
      <c r="Q191" s="456"/>
      <c r="R191" s="1117"/>
      <c r="S191" s="1183" t="s">
        <v>1198</v>
      </c>
      <c r="T191" s="1184"/>
      <c r="U191" s="1185" t="str">
        <f>IF(U189="","",VLOOKUP(U189,会社名検索用,7,FALSE))</f>
        <v>アスファルト切断工事</v>
      </c>
      <c r="V191" s="1186"/>
      <c r="W191" s="1187"/>
      <c r="X191" s="452"/>
      <c r="Y191" s="451"/>
      <c r="Z191" s="1117"/>
      <c r="AA191" s="1183" t="s">
        <v>1198</v>
      </c>
      <c r="AB191" s="1184"/>
      <c r="AC191" s="1185" t="str">
        <f>IF(AC189="","",VLOOKUP(AC189,会社名検索用,7,FALSE))</f>
        <v>踏掛版工の内　鉄筋工事</v>
      </c>
      <c r="AD191" s="1186"/>
      <c r="AE191" s="1187"/>
      <c r="AF191" s="452"/>
      <c r="AG191" s="453"/>
      <c r="AH191" s="1117"/>
      <c r="AI191" s="1183" t="s">
        <v>1198</v>
      </c>
      <c r="AJ191" s="1184"/>
      <c r="AK191" s="1185" t="str">
        <f>IF(AK189="","",VLOOKUP(AK189,会社名検索用,7,FALSE))</f>
        <v>仮設工、構造物撤去工</v>
      </c>
      <c r="AL191" s="1186"/>
      <c r="AM191" s="1187"/>
    </row>
    <row r="192" spans="1:45" ht="15.95" customHeight="1" x14ac:dyDescent="0.15">
      <c r="A192" s="1147" t="s">
        <v>76</v>
      </c>
      <c r="B192" s="1148"/>
      <c r="C192" s="1143" t="str">
        <f>$C$9</f>
        <v>代理　一郎</v>
      </c>
      <c r="D192" s="1144"/>
      <c r="E192" s="22"/>
      <c r="F192" s="22"/>
      <c r="G192" s="22"/>
      <c r="H192" s="26"/>
      <c r="I192" s="32"/>
      <c r="J192" s="1117"/>
      <c r="K192" s="1188"/>
      <c r="L192" s="1189"/>
      <c r="M192" s="1190"/>
      <c r="N192" s="1191"/>
      <c r="O192" s="1192"/>
      <c r="P192" s="455"/>
      <c r="Q192" s="456"/>
      <c r="R192" s="1117"/>
      <c r="S192" s="1188"/>
      <c r="T192" s="1189"/>
      <c r="U192" s="1190"/>
      <c r="V192" s="1191"/>
      <c r="W192" s="1192"/>
      <c r="X192" s="452"/>
      <c r="Y192" s="451"/>
      <c r="Z192" s="1117"/>
      <c r="AA192" s="1188"/>
      <c r="AB192" s="1189"/>
      <c r="AC192" s="1190"/>
      <c r="AD192" s="1191"/>
      <c r="AE192" s="1192"/>
      <c r="AF192" s="452"/>
      <c r="AG192" s="453"/>
      <c r="AH192" s="1117"/>
      <c r="AI192" s="1188"/>
      <c r="AJ192" s="1189"/>
      <c r="AK192" s="1190"/>
      <c r="AL192" s="1191"/>
      <c r="AM192" s="1192"/>
    </row>
    <row r="193" spans="1:39" ht="15.95" customHeight="1" x14ac:dyDescent="0.15">
      <c r="A193" s="1147" t="s">
        <v>1004</v>
      </c>
      <c r="B193" s="1148"/>
      <c r="C193" s="1127" t="str">
        <f>$C$10</f>
        <v>補佐　一子</v>
      </c>
      <c r="D193" s="1128"/>
      <c r="E193" s="22"/>
      <c r="F193" s="22"/>
      <c r="G193" s="22"/>
      <c r="H193" s="26"/>
      <c r="I193" s="32"/>
      <c r="J193" s="1117"/>
      <c r="K193" s="1188"/>
      <c r="L193" s="1189"/>
      <c r="M193" s="1190"/>
      <c r="N193" s="1191"/>
      <c r="O193" s="1192"/>
      <c r="P193" s="455"/>
      <c r="Q193" s="456"/>
      <c r="R193" s="1117"/>
      <c r="S193" s="1188"/>
      <c r="T193" s="1189"/>
      <c r="U193" s="1190"/>
      <c r="V193" s="1191"/>
      <c r="W193" s="1192"/>
      <c r="X193" s="452"/>
      <c r="Y193" s="451"/>
      <c r="Z193" s="1117"/>
      <c r="AA193" s="1188"/>
      <c r="AB193" s="1189"/>
      <c r="AC193" s="1190"/>
      <c r="AD193" s="1191"/>
      <c r="AE193" s="1192"/>
      <c r="AF193" s="452"/>
      <c r="AG193" s="453"/>
      <c r="AH193" s="1117"/>
      <c r="AI193" s="1188"/>
      <c r="AJ193" s="1189"/>
      <c r="AK193" s="1190"/>
      <c r="AL193" s="1191"/>
      <c r="AM193" s="1192"/>
    </row>
    <row r="194" spans="1:39" ht="15.95" customHeight="1" thickBot="1" x14ac:dyDescent="0.2">
      <c r="A194" s="1168" t="s">
        <v>166</v>
      </c>
      <c r="B194" s="1169"/>
      <c r="C194" s="1151"/>
      <c r="D194" s="1152"/>
      <c r="E194" s="22"/>
      <c r="F194" s="22"/>
      <c r="G194" s="22"/>
      <c r="H194" s="26"/>
      <c r="I194" s="180"/>
      <c r="J194" s="1117"/>
      <c r="K194" s="1193"/>
      <c r="L194" s="1194"/>
      <c r="M194" s="1195"/>
      <c r="N194" s="1196"/>
      <c r="O194" s="1197"/>
      <c r="P194" s="455"/>
      <c r="Q194" s="456"/>
      <c r="R194" s="1117"/>
      <c r="S194" s="1193"/>
      <c r="T194" s="1194"/>
      <c r="U194" s="1195"/>
      <c r="V194" s="1196"/>
      <c r="W194" s="1197"/>
      <c r="X194" s="452"/>
      <c r="Y194" s="451"/>
      <c r="Z194" s="1117"/>
      <c r="AA194" s="1193"/>
      <c r="AB194" s="1194"/>
      <c r="AC194" s="1195"/>
      <c r="AD194" s="1196"/>
      <c r="AE194" s="1197"/>
      <c r="AF194" s="452"/>
      <c r="AG194" s="453"/>
      <c r="AH194" s="1117"/>
      <c r="AI194" s="1193"/>
      <c r="AJ194" s="1194"/>
      <c r="AK194" s="1195"/>
      <c r="AL194" s="1196"/>
      <c r="AM194" s="1197"/>
    </row>
    <row r="195" spans="1:39" ht="15.95" customHeight="1" x14ac:dyDescent="0.15">
      <c r="A195" s="1170"/>
      <c r="B195" s="1171" t="s">
        <v>65</v>
      </c>
      <c r="C195" s="1151"/>
      <c r="D195" s="1152"/>
      <c r="E195" s="22"/>
      <c r="F195" s="22"/>
      <c r="G195" s="19"/>
      <c r="H195" s="26"/>
      <c r="I195" s="32"/>
      <c r="J195" s="1117"/>
      <c r="K195" s="1198" t="s">
        <v>1231</v>
      </c>
      <c r="L195" s="1199"/>
      <c r="M195" s="1178" t="str">
        <f>IF(M189="","",VLOOKUP(M189,会社名検索用,2,FALSE))</f>
        <v>下請　次郎2</v>
      </c>
      <c r="N195" s="1179"/>
      <c r="O195" s="1180"/>
      <c r="P195" s="457"/>
      <c r="Q195" s="458"/>
      <c r="R195" s="1117"/>
      <c r="S195" s="1198" t="s">
        <v>1231</v>
      </c>
      <c r="T195" s="1199"/>
      <c r="U195" s="1178" t="str">
        <f>IF(U189="","",VLOOKUP(U189,会社名検索用,2,FALSE))</f>
        <v>下請　次郎5</v>
      </c>
      <c r="V195" s="1179"/>
      <c r="W195" s="1180"/>
      <c r="X195" s="452"/>
      <c r="Y195" s="459"/>
      <c r="Z195" s="1117"/>
      <c r="AA195" s="1198" t="s">
        <v>1231</v>
      </c>
      <c r="AB195" s="1199"/>
      <c r="AC195" s="1178" t="str">
        <f>IF(AC189="","",VLOOKUP(AC189,会社名検索用,2,FALSE))</f>
        <v>下請　次郎8</v>
      </c>
      <c r="AD195" s="1179"/>
      <c r="AE195" s="1180"/>
      <c r="AF195" s="460"/>
      <c r="AG195" s="459"/>
      <c r="AH195" s="1117"/>
      <c r="AI195" s="1198" t="s">
        <v>1231</v>
      </c>
      <c r="AJ195" s="1199"/>
      <c r="AK195" s="1178" t="str">
        <f>IF(AK189="","",VLOOKUP(AK189,会社名検索用,2,FALSE))</f>
        <v>下請　次郎11</v>
      </c>
      <c r="AL195" s="1179"/>
      <c r="AM195" s="1180"/>
    </row>
    <row r="196" spans="1:39" ht="15.95" customHeight="1" x14ac:dyDescent="0.15">
      <c r="A196" s="1172" t="s">
        <v>166</v>
      </c>
      <c r="B196" s="1173"/>
      <c r="C196" s="1151"/>
      <c r="D196" s="1152"/>
      <c r="E196" s="19"/>
      <c r="F196" s="19"/>
      <c r="G196" s="51"/>
      <c r="H196" s="26"/>
      <c r="I196" s="32"/>
      <c r="J196" s="1117"/>
      <c r="K196" s="1198" t="s">
        <v>1233</v>
      </c>
      <c r="L196" s="1199"/>
      <c r="M196" s="1178" t="str">
        <f>IF(M189="","",VLOOKUP(M189,会社名検索用,15,FALSE) &amp; VLOOKUP(M189,会社名検索用,16,FALSE))</f>
        <v>特-X0石1470X</v>
      </c>
      <c r="N196" s="1179"/>
      <c r="O196" s="1180"/>
      <c r="P196" s="461"/>
      <c r="Q196" s="462"/>
      <c r="R196" s="1117"/>
      <c r="S196" s="1198" t="s">
        <v>1233</v>
      </c>
      <c r="T196" s="1199"/>
      <c r="U196" s="1178" t="str">
        <f>IF(U189="","",VLOOKUP(U189,会社名検索用,15,FALSE) &amp; VLOOKUP(U189,会社名検索用,16,FALSE))</f>
        <v>般-275475</v>
      </c>
      <c r="V196" s="1179"/>
      <c r="W196" s="1180"/>
      <c r="X196" s="452"/>
      <c r="Y196" s="463"/>
      <c r="Z196" s="1117"/>
      <c r="AA196" s="1198" t="s">
        <v>1233</v>
      </c>
      <c r="AB196" s="1199"/>
      <c r="AC196" s="1178" t="str">
        <f>IF(AC189="","",VLOOKUP(AC189,会社名検索用,15,FALSE) &amp; VLOOKUP(AC189,会社名検索用,16,FALSE))</f>
        <v>般-28空0X577</v>
      </c>
      <c r="AD196" s="1179"/>
      <c r="AE196" s="1180"/>
      <c r="AF196" s="464"/>
      <c r="AG196" s="463"/>
      <c r="AH196" s="1117"/>
      <c r="AI196" s="1198" t="s">
        <v>1233</v>
      </c>
      <c r="AJ196" s="1199"/>
      <c r="AK196" s="1178" t="str">
        <f>IF(AK189="","",VLOOKUP(AK189,会社名検索用,15,FALSE) &amp; VLOOKUP(AK189,会社名検索用,16,FALSE))</f>
        <v>特-28石009X2</v>
      </c>
      <c r="AL196" s="1179"/>
      <c r="AM196" s="1180"/>
    </row>
    <row r="197" spans="1:39" ht="15.95" customHeight="1" thickBot="1" x14ac:dyDescent="0.2">
      <c r="A197" s="1174"/>
      <c r="B197" s="1175" t="s">
        <v>60</v>
      </c>
      <c r="C197" s="1176"/>
      <c r="D197" s="1177"/>
      <c r="E197" s="51"/>
      <c r="F197" s="51"/>
      <c r="G197" s="51"/>
      <c r="H197" s="26"/>
      <c r="I197" s="32"/>
      <c r="J197" s="1117"/>
      <c r="K197" s="1200" t="s">
        <v>1280</v>
      </c>
      <c r="L197" s="1199"/>
      <c r="M197" s="1178" t="str">
        <f>IF(M189="","",VLOOKUP(M189,会社名検索用,14,FALSE))</f>
        <v>特定</v>
      </c>
      <c r="N197" s="1179"/>
      <c r="O197" s="1180"/>
      <c r="P197" s="461"/>
      <c r="Q197" s="462"/>
      <c r="R197" s="1117"/>
      <c r="S197" s="1200" t="s">
        <v>1280</v>
      </c>
      <c r="T197" s="1199"/>
      <c r="U197" s="1178" t="str">
        <f>IF(U189="","",VLOOKUP(U189,会社名検索用,14,FALSE))</f>
        <v>一般</v>
      </c>
      <c r="V197" s="1179"/>
      <c r="W197" s="1180"/>
      <c r="X197" s="452"/>
      <c r="Y197" s="463"/>
      <c r="Z197" s="1117"/>
      <c r="AA197" s="1200" t="s">
        <v>1280</v>
      </c>
      <c r="AB197" s="1199"/>
      <c r="AC197" s="1178" t="str">
        <f>IF(AC189="","",VLOOKUP(AC189,会社名検索用,14,FALSE))</f>
        <v>一般</v>
      </c>
      <c r="AD197" s="1179"/>
      <c r="AE197" s="1180"/>
      <c r="AF197" s="464"/>
      <c r="AG197" s="463"/>
      <c r="AH197" s="1117"/>
      <c r="AI197" s="1200" t="s">
        <v>1280</v>
      </c>
      <c r="AJ197" s="1199"/>
      <c r="AK197" s="1178" t="str">
        <f>IF(AK189="","",VLOOKUP(AK189,会社名検索用,14,FALSE))</f>
        <v>特定</v>
      </c>
      <c r="AL197" s="1179"/>
      <c r="AM197" s="1180"/>
    </row>
    <row r="198" spans="1:39" ht="15.95" customHeight="1" x14ac:dyDescent="0.15">
      <c r="A198" s="26"/>
      <c r="B198" s="26"/>
      <c r="C198" s="38"/>
      <c r="D198" s="27"/>
      <c r="E198" s="51"/>
      <c r="F198" s="51"/>
      <c r="G198" s="51"/>
      <c r="H198" s="26"/>
      <c r="I198" s="32"/>
      <c r="J198" s="1117"/>
      <c r="K198" s="1198" t="s">
        <v>1234</v>
      </c>
      <c r="L198" s="1199"/>
      <c r="M198" s="1178" t="str">
        <f>IF(M189="","",VLOOKUP(M189,会社名検索用,22,FALSE) &amp; VLOOKUP(M189,会社名検索用,23,FALSE))</f>
        <v>特-999テ200002</v>
      </c>
      <c r="N198" s="1179"/>
      <c r="O198" s="1180"/>
      <c r="P198" s="461"/>
      <c r="Q198" s="462"/>
      <c r="R198" s="1117"/>
      <c r="S198" s="1198" t="s">
        <v>1234</v>
      </c>
      <c r="T198" s="1199"/>
      <c r="U198" s="1178" t="str">
        <f>IF(U189="","",VLOOKUP(U189,会社名検索用,22,FALSE) &amp; VLOOKUP(U189,会社名検索用,23,FALSE))</f>
        <v/>
      </c>
      <c r="V198" s="1179"/>
      <c r="W198" s="1180"/>
      <c r="X198" s="452"/>
      <c r="Y198" s="463"/>
      <c r="Z198" s="1117"/>
      <c r="AA198" s="1198" t="s">
        <v>1234</v>
      </c>
      <c r="AB198" s="1199"/>
      <c r="AC198" s="1178" t="str">
        <f>IF(AC189="","",VLOOKUP(AC189,会社名検索用,22,FALSE) &amp; VLOOKUP(AC189,会社名検索用,23,FALSE))</f>
        <v/>
      </c>
      <c r="AD198" s="1179"/>
      <c r="AE198" s="1180"/>
      <c r="AF198" s="464"/>
      <c r="AG198" s="463"/>
      <c r="AH198" s="1117"/>
      <c r="AI198" s="1198" t="s">
        <v>1234</v>
      </c>
      <c r="AJ198" s="1199"/>
      <c r="AK198" s="1178" t="str">
        <f>IF(AK189="","",VLOOKUP(AK189,会社名検索用,22,FALSE) &amp; VLOOKUP(AK189,会社名検索用,23,FALSE))</f>
        <v/>
      </c>
      <c r="AL198" s="1179"/>
      <c r="AM198" s="1180"/>
    </row>
    <row r="199" spans="1:39" ht="15.95" customHeight="1" x14ac:dyDescent="0.15">
      <c r="A199" s="26"/>
      <c r="B199" s="26"/>
      <c r="C199" s="38"/>
      <c r="D199" s="27"/>
      <c r="E199" s="51"/>
      <c r="F199" s="51"/>
      <c r="G199" s="51"/>
      <c r="H199" s="26"/>
      <c r="I199" s="32"/>
      <c r="J199" s="1117"/>
      <c r="K199" s="1200" t="s">
        <v>1280</v>
      </c>
      <c r="L199" s="1199"/>
      <c r="M199" s="1178" t="str">
        <f>IF(M189="","",IF(VLOOKUP(M189,会社名検索用,21,FALSE)="","",VLOOKUP(M189,会社名検索用,21,FALSE)))</f>
        <v>特定</v>
      </c>
      <c r="N199" s="1179"/>
      <c r="O199" s="1180"/>
      <c r="P199" s="461"/>
      <c r="Q199" s="462"/>
      <c r="R199" s="1117"/>
      <c r="S199" s="1200" t="s">
        <v>1280</v>
      </c>
      <c r="T199" s="1199"/>
      <c r="U199" s="1178" t="str">
        <f>IF(U189="","",IF(VLOOKUP(U189,会社名検索用,21,FALSE)="","",VLOOKUP(U189,会社名検索用,21,FALSE)))</f>
        <v/>
      </c>
      <c r="V199" s="1179"/>
      <c r="W199" s="1180"/>
      <c r="X199" s="452"/>
      <c r="Y199" s="463"/>
      <c r="Z199" s="1117"/>
      <c r="AA199" s="1200" t="s">
        <v>1280</v>
      </c>
      <c r="AB199" s="1199"/>
      <c r="AC199" s="1178" t="str">
        <f>IF(AC189="","",IF(VLOOKUP(AC189,会社名検索用,21,FALSE)="","",VLOOKUP(AC189,会社名検索用,21,FALSE)))</f>
        <v/>
      </c>
      <c r="AD199" s="1179"/>
      <c r="AE199" s="1180"/>
      <c r="AF199" s="464"/>
      <c r="AG199" s="463"/>
      <c r="AH199" s="1117"/>
      <c r="AI199" s="1200" t="s">
        <v>1280</v>
      </c>
      <c r="AJ199" s="1199"/>
      <c r="AK199" s="1178" t="str">
        <f>IF(AK189="","",IF(VLOOKUP(AK189,会社名検索用,21,FALSE)="","",VLOOKUP(AK189,会社名検索用,21,FALSE)))</f>
        <v/>
      </c>
      <c r="AL199" s="1179"/>
      <c r="AM199" s="1180"/>
    </row>
    <row r="200" spans="1:39" ht="15.95" customHeight="1" thickBot="1" x14ac:dyDescent="0.2">
      <c r="A200" s="26"/>
      <c r="B200" s="26"/>
      <c r="C200" s="38"/>
      <c r="D200" s="27"/>
      <c r="E200" s="51"/>
      <c r="F200" s="51"/>
      <c r="G200" s="51"/>
      <c r="H200" s="26"/>
      <c r="I200" s="32"/>
      <c r="J200" s="1117"/>
      <c r="K200" s="1201" t="s">
        <v>57</v>
      </c>
      <c r="L200" s="1202"/>
      <c r="M200" s="1178" t="str">
        <f>IF(M189="","",VLOOKUP(M189,会社名検索用,36,FALSE))</f>
        <v>安全　二助2</v>
      </c>
      <c r="N200" s="1179"/>
      <c r="O200" s="1180"/>
      <c r="P200" s="461"/>
      <c r="Q200" s="462"/>
      <c r="R200" s="1117"/>
      <c r="S200" s="1201" t="s">
        <v>57</v>
      </c>
      <c r="T200" s="1202"/>
      <c r="U200" s="1178" t="str">
        <f>IF(U189="","",VLOOKUP(U189,会社名検索用,36,FALSE))</f>
        <v>安全　二助5</v>
      </c>
      <c r="V200" s="1179"/>
      <c r="W200" s="1180"/>
      <c r="X200" s="452"/>
      <c r="Y200" s="463"/>
      <c r="Z200" s="1117"/>
      <c r="AA200" s="1201" t="s">
        <v>57</v>
      </c>
      <c r="AB200" s="1202"/>
      <c r="AC200" s="1178" t="str">
        <f>IF(AC189="","",VLOOKUP(AC189,会社名検索用,36,FALSE))</f>
        <v>安全　二助8</v>
      </c>
      <c r="AD200" s="1179"/>
      <c r="AE200" s="1180"/>
      <c r="AF200" s="464"/>
      <c r="AG200" s="463"/>
      <c r="AH200" s="1117"/>
      <c r="AI200" s="1201" t="s">
        <v>57</v>
      </c>
      <c r="AJ200" s="1202"/>
      <c r="AK200" s="1178" t="str">
        <f>IF(AK189="","",VLOOKUP(AK189,会社名検索用,36,FALSE))</f>
        <v>安全　二助11</v>
      </c>
      <c r="AL200" s="1179"/>
      <c r="AM200" s="1180"/>
    </row>
    <row r="201" spans="1:39" ht="15.95" customHeight="1" x14ac:dyDescent="0.15">
      <c r="A201" s="41" t="s">
        <v>61</v>
      </c>
      <c r="B201" s="42"/>
      <c r="C201" s="1124" t="s">
        <v>62</v>
      </c>
      <c r="D201" s="1125"/>
      <c r="E201" s="51"/>
      <c r="F201" s="51"/>
      <c r="G201" s="34" t="s">
        <v>138</v>
      </c>
      <c r="H201" s="26"/>
      <c r="I201" s="32"/>
      <c r="J201" s="1117"/>
      <c r="K201" s="1183" t="str">
        <f>IF(M189="","",IF(VLOOKUP(M189,会社名検索用,28,FALSE)="","技術者区分未入力",(VLOOKUP(M189,会社名検索用,28,FALSE))))</f>
        <v>主任技術者</v>
      </c>
      <c r="L201" s="1184"/>
      <c r="M201" s="1178" t="str">
        <f>IF(M189="","",VLOOKUP(M189,会社名検索用,30,FALSE))</f>
        <v>主任　二子2</v>
      </c>
      <c r="N201" s="1179"/>
      <c r="O201" s="1180"/>
      <c r="P201" s="455"/>
      <c r="Q201" s="456"/>
      <c r="R201" s="1117"/>
      <c r="S201" s="1183" t="str">
        <f>IF(U189="","",IF(VLOOKUP(U189,会社名検索用,28,FALSE)="","技術者区分未入力",(VLOOKUP(U189,会社名検索用,28,FALSE))))</f>
        <v>主任技術者</v>
      </c>
      <c r="T201" s="1184"/>
      <c r="U201" s="1178" t="str">
        <f>IF(U189="","",VLOOKUP(U189,会社名検索用,30,FALSE))</f>
        <v>主任　二子5</v>
      </c>
      <c r="V201" s="1179"/>
      <c r="W201" s="1180"/>
      <c r="X201" s="452"/>
      <c r="Y201" s="453"/>
      <c r="Z201" s="1117"/>
      <c r="AA201" s="1183" t="str">
        <f>IF(AC189="","",IF(VLOOKUP(AC189,会社名検索用,28,FALSE)="","技術者区分未入力",(VLOOKUP(AC189,会社名検索用,28,FALSE))))</f>
        <v>主任技術者</v>
      </c>
      <c r="AB201" s="1184"/>
      <c r="AC201" s="1178" t="str">
        <f>IF(AC189="","",VLOOKUP(AC189,会社名検索用,30,FALSE))</f>
        <v>主任　二子8</v>
      </c>
      <c r="AD201" s="1179"/>
      <c r="AE201" s="1180"/>
      <c r="AF201" s="452"/>
      <c r="AG201" s="453"/>
      <c r="AH201" s="1117"/>
      <c r="AI201" s="1183" t="str">
        <f>IF(AK189="","",IF(VLOOKUP(AK189,会社名検索用,28,FALSE)="","技術者区分未入力",(VLOOKUP(AK189,会社名検索用,28,FALSE))))</f>
        <v>主任技術者</v>
      </c>
      <c r="AJ201" s="1184"/>
      <c r="AK201" s="1178" t="str">
        <f>IF(AK189="","",VLOOKUP(AK189,会社名検索用,30,FALSE))</f>
        <v>主任　二子11</v>
      </c>
      <c r="AL201" s="1179"/>
      <c r="AM201" s="1180"/>
    </row>
    <row r="202" spans="1:39" ht="15.95" customHeight="1" thickBot="1" x14ac:dyDescent="0.2">
      <c r="A202" s="36"/>
      <c r="B202" s="23"/>
      <c r="C202" s="1122" t="str">
        <f>$C$9</f>
        <v>代理　一郎</v>
      </c>
      <c r="D202" s="1123"/>
      <c r="E202" s="51"/>
      <c r="F202" s="51"/>
      <c r="G202" s="231" t="str">
        <f>$C$8</f>
        <v>主任　一子</v>
      </c>
      <c r="H202" s="15"/>
      <c r="I202" s="32"/>
      <c r="J202" s="1117"/>
      <c r="K202" s="1203"/>
      <c r="L202" s="1204" t="s">
        <v>1279</v>
      </c>
      <c r="M202" s="1198" t="str">
        <f>IF(M189="","",VLOOKUP(M189,会社名検索用,32,FALSE))</f>
        <v>無</v>
      </c>
      <c r="N202" s="1205"/>
      <c r="O202" s="1206"/>
      <c r="P202" s="455"/>
      <c r="Q202" s="456"/>
      <c r="R202" s="1117"/>
      <c r="S202" s="1203"/>
      <c r="T202" s="1204" t="s">
        <v>1279</v>
      </c>
      <c r="U202" s="1198" t="str">
        <f>IF(U189="","",VLOOKUP(U189,会社名検索用,32,FALSE))</f>
        <v>有</v>
      </c>
      <c r="V202" s="1205"/>
      <c r="W202" s="1206"/>
      <c r="X202" s="452"/>
      <c r="Y202" s="453"/>
      <c r="Z202" s="1117"/>
      <c r="AA202" s="1203"/>
      <c r="AB202" s="1204" t="s">
        <v>1279</v>
      </c>
      <c r="AC202" s="1198" t="str">
        <f>IF(AC189="","",VLOOKUP(AC189,会社名検索用,32,FALSE))</f>
        <v>有</v>
      </c>
      <c r="AD202" s="1205"/>
      <c r="AE202" s="1206"/>
      <c r="AF202" s="452"/>
      <c r="AG202" s="453"/>
      <c r="AH202" s="1117"/>
      <c r="AI202" s="1203"/>
      <c r="AJ202" s="1204" t="s">
        <v>1279</v>
      </c>
      <c r="AK202" s="1198" t="str">
        <f>IF(AK189="","",VLOOKUP(AK189,会社名検索用,32,FALSE))</f>
        <v>有</v>
      </c>
      <c r="AL202" s="1205"/>
      <c r="AM202" s="1206"/>
    </row>
    <row r="203" spans="1:39" ht="15.95" customHeight="1" x14ac:dyDescent="0.15">
      <c r="A203" s="26"/>
      <c r="B203" s="26"/>
      <c r="C203" s="15"/>
      <c r="D203" s="315"/>
      <c r="E203" s="27"/>
      <c r="F203" s="31"/>
      <c r="G203" s="38"/>
      <c r="H203" s="26"/>
      <c r="I203" s="435"/>
      <c r="J203" s="33" t="s">
        <v>58</v>
      </c>
      <c r="K203" s="1207" t="s">
        <v>1232</v>
      </c>
      <c r="L203" s="1208"/>
      <c r="M203" s="1209"/>
      <c r="N203" s="1210"/>
      <c r="O203" s="1211"/>
      <c r="P203" s="455"/>
      <c r="Q203" s="455"/>
      <c r="R203" s="33" t="s">
        <v>58</v>
      </c>
      <c r="S203" s="1207" t="s">
        <v>1232</v>
      </c>
      <c r="T203" s="1208"/>
      <c r="U203" s="1209"/>
      <c r="V203" s="1210"/>
      <c r="W203" s="1211"/>
      <c r="X203" s="452"/>
      <c r="Y203" s="452"/>
      <c r="Z203" s="33" t="s">
        <v>58</v>
      </c>
      <c r="AA203" s="1207" t="s">
        <v>1232</v>
      </c>
      <c r="AB203" s="1208"/>
      <c r="AC203" s="1209"/>
      <c r="AD203" s="1210"/>
      <c r="AE203" s="1211"/>
      <c r="AF203" s="452"/>
      <c r="AG203" s="453"/>
      <c r="AH203" s="33" t="s">
        <v>58</v>
      </c>
      <c r="AI203" s="1207" t="s">
        <v>1232</v>
      </c>
      <c r="AJ203" s="1208"/>
      <c r="AK203" s="1209"/>
      <c r="AL203" s="1210"/>
      <c r="AM203" s="1211"/>
    </row>
    <row r="204" spans="1:39" ht="15.95" customHeight="1" thickBot="1" x14ac:dyDescent="0.2">
      <c r="A204" s="26"/>
      <c r="B204" s="26"/>
      <c r="C204" s="15"/>
      <c r="D204" s="45"/>
      <c r="E204" s="321"/>
      <c r="F204" s="47"/>
      <c r="G204" s="28"/>
      <c r="H204" s="1157"/>
      <c r="I204" s="32"/>
      <c r="J204" s="35" t="s">
        <v>59</v>
      </c>
      <c r="K204" s="1212"/>
      <c r="L204" s="1213" t="s">
        <v>60</v>
      </c>
      <c r="M204" s="1209"/>
      <c r="N204" s="1210"/>
      <c r="O204" s="1211"/>
      <c r="P204" s="455"/>
      <c r="Q204" s="455"/>
      <c r="R204" s="35" t="s">
        <v>59</v>
      </c>
      <c r="S204" s="1212"/>
      <c r="T204" s="1213" t="s">
        <v>60</v>
      </c>
      <c r="U204" s="1209"/>
      <c r="V204" s="1210"/>
      <c r="W204" s="1211"/>
      <c r="X204" s="452"/>
      <c r="Y204" s="452"/>
      <c r="Z204" s="35" t="s">
        <v>59</v>
      </c>
      <c r="AA204" s="1212"/>
      <c r="AB204" s="1213" t="s">
        <v>60</v>
      </c>
      <c r="AC204" s="1209"/>
      <c r="AD204" s="1210"/>
      <c r="AE204" s="1211"/>
      <c r="AF204" s="452"/>
      <c r="AG204" s="453"/>
      <c r="AH204" s="35" t="s">
        <v>59</v>
      </c>
      <c r="AI204" s="1212"/>
      <c r="AJ204" s="1213" t="s">
        <v>60</v>
      </c>
      <c r="AK204" s="1209"/>
      <c r="AL204" s="1210"/>
      <c r="AM204" s="1211"/>
    </row>
    <row r="205" spans="1:39" ht="15.95" customHeight="1" thickBot="1" x14ac:dyDescent="0.2">
      <c r="A205" s="26"/>
      <c r="B205" s="26"/>
      <c r="C205" s="15"/>
      <c r="D205" s="45"/>
      <c r="E205" s="27"/>
      <c r="F205" s="52"/>
      <c r="G205" s="27"/>
      <c r="I205" s="32"/>
      <c r="J205" s="37" t="s">
        <v>7</v>
      </c>
      <c r="K205" s="1167">
        <f>IF(M189="","",VLOOKUP(M189,会社名検索用,8,FALSE))</f>
        <v>43948</v>
      </c>
      <c r="L205" s="1165"/>
      <c r="M205" s="1154" t="str">
        <f>IF(M189="","","～")</f>
        <v>～</v>
      </c>
      <c r="N205" s="1165">
        <f>IF(M189="","",VLOOKUP(M189,会社名検索用,9,FALSE))</f>
        <v>44183</v>
      </c>
      <c r="O205" s="1166"/>
      <c r="P205" s="455"/>
      <c r="Q205" s="455"/>
      <c r="R205" s="37" t="s">
        <v>7</v>
      </c>
      <c r="S205" s="1167">
        <f>IF(U189="","",VLOOKUP(U189,会社名検索用,8,FALSE))</f>
        <v>43958</v>
      </c>
      <c r="T205" s="1165"/>
      <c r="U205" s="1154" t="str">
        <f>IF(U189="","","～")</f>
        <v>～</v>
      </c>
      <c r="V205" s="1165">
        <f>IF(U189="","",VLOOKUP(U189,会社名検索用,9,FALSE))</f>
        <v>44279</v>
      </c>
      <c r="W205" s="1166"/>
      <c r="X205" s="452"/>
      <c r="Y205" s="452"/>
      <c r="Z205" s="37" t="s">
        <v>7</v>
      </c>
      <c r="AA205" s="1167">
        <f>IF(AC189="","",VLOOKUP(AC189,会社名検索用,8,FALSE))</f>
        <v>43962</v>
      </c>
      <c r="AB205" s="1165"/>
      <c r="AC205" s="1154" t="str">
        <f>IF(AC189="","","～")</f>
        <v>～</v>
      </c>
      <c r="AD205" s="1165">
        <f>IF(AC189="","",VLOOKUP(AC189,会社名検索用,9,FALSE))</f>
        <v>43981</v>
      </c>
      <c r="AE205" s="1166"/>
      <c r="AF205" s="452"/>
      <c r="AG205" s="453"/>
      <c r="AH205" s="37" t="s">
        <v>7</v>
      </c>
      <c r="AI205" s="1167">
        <f>IF(AK189="","",VLOOKUP(AK189,会社名検索用,8,FALSE))</f>
        <v>43969</v>
      </c>
      <c r="AJ205" s="1165"/>
      <c r="AK205" s="1154" t="str">
        <f>IF(AK189="","","～")</f>
        <v>～</v>
      </c>
      <c r="AL205" s="1165">
        <f>IF(AK189="","",VLOOKUP(AK189,会社名検索用,9,FALSE))</f>
        <v>44043</v>
      </c>
      <c r="AM205" s="1166"/>
    </row>
    <row r="206" spans="1:39" ht="15.95" customHeight="1" thickBot="1" x14ac:dyDescent="0.2">
      <c r="A206" s="41" t="s">
        <v>63</v>
      </c>
      <c r="B206" s="42"/>
      <c r="C206" s="1118"/>
      <c r="D206" s="1119"/>
      <c r="E206" s="44"/>
      <c r="F206" s="27"/>
      <c r="G206" s="27"/>
      <c r="I206" s="32"/>
      <c r="J206" s="40"/>
      <c r="K206" s="28"/>
      <c r="L206" s="465"/>
      <c r="M206" s="465"/>
      <c r="N206" s="465"/>
      <c r="O206" s="465"/>
      <c r="P206" s="466"/>
      <c r="Q206" s="466"/>
      <c r="R206" s="466"/>
      <c r="S206" s="465"/>
      <c r="T206" s="465"/>
      <c r="U206" s="465"/>
      <c r="V206" s="465"/>
      <c r="W206" s="465"/>
      <c r="X206" s="467"/>
      <c r="Y206" s="452"/>
      <c r="Z206" s="455"/>
      <c r="AA206" s="453"/>
      <c r="AB206" s="453"/>
      <c r="AC206" s="453"/>
      <c r="AD206" s="453"/>
      <c r="AE206" s="453"/>
      <c r="AF206" s="452"/>
      <c r="AG206" s="453"/>
      <c r="AH206" s="455"/>
      <c r="AI206" s="453"/>
      <c r="AJ206" s="453"/>
      <c r="AK206" s="453"/>
      <c r="AL206" s="453"/>
      <c r="AM206" s="453"/>
    </row>
    <row r="207" spans="1:39" ht="15.95" customHeight="1" thickBot="1" x14ac:dyDescent="0.2">
      <c r="A207" s="36"/>
      <c r="B207" s="23"/>
      <c r="C207" s="1120"/>
      <c r="D207" s="1121"/>
      <c r="G207" s="46"/>
      <c r="I207" s="29"/>
      <c r="J207" s="309" t="str">
        <f>IF(M208="","",VLOOKUP(M208,会社名検索用,42,FALSE))</f>
        <v>二次下請</v>
      </c>
      <c r="K207" s="43"/>
      <c r="L207" s="452"/>
      <c r="M207" s="454"/>
      <c r="N207" s="454"/>
      <c r="O207" s="455"/>
      <c r="P207" s="455"/>
      <c r="Q207" s="456"/>
      <c r="R207" s="309" t="str">
        <f>IF(U208="","",VLOOKUP(U208,会社名検索用,42,FALSE))</f>
        <v>一次下請</v>
      </c>
      <c r="S207" s="43"/>
      <c r="T207" s="452"/>
      <c r="U207" s="454"/>
      <c r="V207" s="454"/>
      <c r="W207" s="455"/>
      <c r="X207" s="452"/>
      <c r="Y207" s="451"/>
      <c r="Z207" s="309" t="str">
        <f>IF(AC208="","",VLOOKUP(AC208,会社名検索用,42,FALSE))</f>
        <v>二次下請</v>
      </c>
      <c r="AA207" s="43"/>
      <c r="AB207" s="452"/>
      <c r="AC207" s="454"/>
      <c r="AD207" s="454"/>
      <c r="AE207" s="455"/>
      <c r="AF207" s="452"/>
      <c r="AG207" s="453"/>
      <c r="AH207" s="309" t="str">
        <f>IF(AK208="","",VLOOKUP(AK208,会社名検索用,42,FALSE))</f>
        <v>二次下請</v>
      </c>
      <c r="AI207" s="43"/>
      <c r="AJ207" s="452"/>
      <c r="AK207" s="454"/>
      <c r="AL207" s="454"/>
      <c r="AM207" s="455"/>
    </row>
    <row r="208" spans="1:39" ht="15.95" customHeight="1" x14ac:dyDescent="0.15">
      <c r="A208" s="26"/>
      <c r="B208" s="26"/>
      <c r="C208" s="314"/>
      <c r="D208" s="314"/>
      <c r="G208" s="46"/>
      <c r="I208" s="32"/>
      <c r="J208" s="1116" t="str">
        <f>IF(M208="","",VLOOKUP(M208,会社名検索用,6,FALSE))</f>
        <v>踏掛版工</v>
      </c>
      <c r="K208" s="440" t="s">
        <v>153</v>
      </c>
      <c r="L208" s="441"/>
      <c r="M208" s="1141" t="s">
        <v>799</v>
      </c>
      <c r="N208" s="1153"/>
      <c r="O208" s="1142"/>
      <c r="P208" s="455"/>
      <c r="Q208" s="456"/>
      <c r="R208" s="1116" t="str">
        <f>IF(U208="","",VLOOKUP(U208,会社名検索用,6,FALSE))</f>
        <v>植生工</v>
      </c>
      <c r="S208" s="440" t="s">
        <v>153</v>
      </c>
      <c r="T208" s="441"/>
      <c r="U208" s="1141" t="s">
        <v>1024</v>
      </c>
      <c r="V208" s="1153"/>
      <c r="W208" s="1142"/>
      <c r="X208" s="452"/>
      <c r="Y208" s="451"/>
      <c r="Z208" s="1116" t="str">
        <f>IF(AC208="","",VLOOKUP(AC208,会社名検索用,6,FALSE))</f>
        <v>旧橋撤去工</v>
      </c>
      <c r="AA208" s="440" t="s">
        <v>153</v>
      </c>
      <c r="AB208" s="441"/>
      <c r="AC208" s="1141" t="s">
        <v>792</v>
      </c>
      <c r="AD208" s="1153"/>
      <c r="AE208" s="1142"/>
      <c r="AF208" s="452"/>
      <c r="AG208" s="453"/>
      <c r="AH208" s="1116" t="str">
        <f>IF(AK208="","",VLOOKUP(AK208,会社名検索用,6,FALSE))</f>
        <v>伐採工</v>
      </c>
      <c r="AI208" s="440" t="s">
        <v>153</v>
      </c>
      <c r="AJ208" s="441"/>
      <c r="AK208" s="1141" t="s">
        <v>790</v>
      </c>
      <c r="AL208" s="1153"/>
      <c r="AM208" s="1142"/>
    </row>
    <row r="209" spans="1:39" ht="15.95" customHeight="1" x14ac:dyDescent="0.15">
      <c r="G209" s="26"/>
      <c r="H209" s="26"/>
      <c r="I209" s="435"/>
      <c r="J209" s="1117"/>
      <c r="K209" s="1181" t="s">
        <v>1230</v>
      </c>
      <c r="L209" s="1182"/>
      <c r="M209" s="1178" t="str">
        <f>IF(M208="","",INDEX(テーブル1[],MATCH(M208,テーブル1[会社名],),2))</f>
        <v>00003</v>
      </c>
      <c r="N209" s="1179"/>
      <c r="O209" s="1180"/>
      <c r="P209" s="455"/>
      <c r="Q209" s="456"/>
      <c r="R209" s="1117"/>
      <c r="S209" s="1181" t="s">
        <v>1230</v>
      </c>
      <c r="T209" s="1182"/>
      <c r="U209" s="1178" t="str">
        <f>IF(U208="","",INDEX(テーブル1[],MATCH(U208,テーブル1[会社名],),2))</f>
        <v>00006</v>
      </c>
      <c r="V209" s="1179"/>
      <c r="W209" s="1180"/>
      <c r="X209" s="452"/>
      <c r="Y209" s="451"/>
      <c r="Z209" s="1117"/>
      <c r="AA209" s="1181" t="s">
        <v>1230</v>
      </c>
      <c r="AB209" s="1182"/>
      <c r="AC209" s="1178" t="str">
        <f>IF(AC208="","",INDEX(テーブル1[],MATCH(AC208,テーブル1[会社名],),2))</f>
        <v>00009</v>
      </c>
      <c r="AD209" s="1179"/>
      <c r="AE209" s="1180"/>
      <c r="AF209" s="452"/>
      <c r="AG209" s="453"/>
      <c r="AH209" s="1117"/>
      <c r="AI209" s="1181" t="s">
        <v>1230</v>
      </c>
      <c r="AJ209" s="1182"/>
      <c r="AK209" s="1178" t="str">
        <f>IF(AK208="","",INDEX(テーブル1[],MATCH(AK208,テーブル1[会社名],),2))</f>
        <v>00012</v>
      </c>
      <c r="AL209" s="1179"/>
      <c r="AM209" s="1180"/>
    </row>
    <row r="210" spans="1:39" ht="15.95" customHeight="1" x14ac:dyDescent="0.15">
      <c r="G210" s="15"/>
      <c r="H210" s="26"/>
      <c r="I210" s="32"/>
      <c r="J210" s="1117"/>
      <c r="K210" s="1183" t="s">
        <v>1198</v>
      </c>
      <c r="L210" s="1184"/>
      <c r="M210" s="1185" t="str">
        <f>IF(M208="","",VLOOKUP(M208,会社名検索用,7,FALSE))</f>
        <v>踏掛版工、構造物撤去工、情報ボックス工、旧橋撤去工、仮設工</v>
      </c>
      <c r="N210" s="1186"/>
      <c r="O210" s="1187"/>
      <c r="P210" s="455"/>
      <c r="Q210" s="456"/>
      <c r="R210" s="1117"/>
      <c r="S210" s="1183" t="s">
        <v>1198</v>
      </c>
      <c r="T210" s="1184"/>
      <c r="U210" s="1185" t="str">
        <f>IF(U208="","",VLOOKUP(U208,会社名検索用,7,FALSE))</f>
        <v>植生工、伐採工</v>
      </c>
      <c r="V210" s="1186"/>
      <c r="W210" s="1187"/>
      <c r="X210" s="452"/>
      <c r="Y210" s="451"/>
      <c r="Z210" s="1117"/>
      <c r="AA210" s="1183" t="s">
        <v>1198</v>
      </c>
      <c r="AB210" s="1184"/>
      <c r="AC210" s="1185" t="str">
        <f>IF(AC208="","",VLOOKUP(AC208,会社名検索用,7,FALSE))</f>
        <v>旧橋撤去工、仮設工の内　クレーン・運搬</v>
      </c>
      <c r="AD210" s="1186"/>
      <c r="AE210" s="1187"/>
      <c r="AF210" s="452"/>
      <c r="AG210" s="453"/>
      <c r="AH210" s="1117"/>
      <c r="AI210" s="1183" t="s">
        <v>1198</v>
      </c>
      <c r="AJ210" s="1184"/>
      <c r="AK210" s="1185" t="str">
        <f>IF(AK208="","",VLOOKUP(AK208,会社名検索用,7,FALSE))</f>
        <v>伐採工</v>
      </c>
      <c r="AL210" s="1186"/>
      <c r="AM210" s="1187"/>
    </row>
    <row r="211" spans="1:39" ht="15.95" customHeight="1" x14ac:dyDescent="0.15">
      <c r="G211" s="15"/>
      <c r="H211" s="26"/>
      <c r="I211" s="32"/>
      <c r="J211" s="1117"/>
      <c r="K211" s="1188"/>
      <c r="L211" s="1189"/>
      <c r="M211" s="1190"/>
      <c r="N211" s="1191"/>
      <c r="O211" s="1192"/>
      <c r="P211" s="455"/>
      <c r="Q211" s="456"/>
      <c r="R211" s="1117"/>
      <c r="S211" s="1188"/>
      <c r="T211" s="1189"/>
      <c r="U211" s="1190"/>
      <c r="V211" s="1191"/>
      <c r="W211" s="1192"/>
      <c r="X211" s="452"/>
      <c r="Y211" s="451"/>
      <c r="Z211" s="1117"/>
      <c r="AA211" s="1188"/>
      <c r="AB211" s="1189"/>
      <c r="AC211" s="1190"/>
      <c r="AD211" s="1191"/>
      <c r="AE211" s="1192"/>
      <c r="AF211" s="452"/>
      <c r="AG211" s="453"/>
      <c r="AH211" s="1117"/>
      <c r="AI211" s="1188"/>
      <c r="AJ211" s="1189"/>
      <c r="AK211" s="1190"/>
      <c r="AL211" s="1191"/>
      <c r="AM211" s="1192"/>
    </row>
    <row r="212" spans="1:39" ht="15.95" customHeight="1" x14ac:dyDescent="0.15">
      <c r="G212" s="15"/>
      <c r="H212" s="19"/>
      <c r="I212" s="48"/>
      <c r="J212" s="1117"/>
      <c r="K212" s="1188"/>
      <c r="L212" s="1189"/>
      <c r="M212" s="1190"/>
      <c r="N212" s="1191"/>
      <c r="O212" s="1192"/>
      <c r="P212" s="455"/>
      <c r="Q212" s="456"/>
      <c r="R212" s="1117"/>
      <c r="S212" s="1188"/>
      <c r="T212" s="1189"/>
      <c r="U212" s="1190"/>
      <c r="V212" s="1191"/>
      <c r="W212" s="1192"/>
      <c r="X212" s="452"/>
      <c r="Y212" s="451"/>
      <c r="Z212" s="1117"/>
      <c r="AA212" s="1188"/>
      <c r="AB212" s="1189"/>
      <c r="AC212" s="1190"/>
      <c r="AD212" s="1191"/>
      <c r="AE212" s="1192"/>
      <c r="AF212" s="452"/>
      <c r="AG212" s="453"/>
      <c r="AH212" s="1117"/>
      <c r="AI212" s="1188"/>
      <c r="AJ212" s="1189"/>
      <c r="AK212" s="1190"/>
      <c r="AL212" s="1191"/>
      <c r="AM212" s="1192"/>
    </row>
    <row r="213" spans="1:39" ht="15.95" customHeight="1" thickBot="1" x14ac:dyDescent="0.2">
      <c r="G213" s="15"/>
      <c r="I213" s="32"/>
      <c r="J213" s="1117"/>
      <c r="K213" s="1193"/>
      <c r="L213" s="1194"/>
      <c r="M213" s="1195"/>
      <c r="N213" s="1196"/>
      <c r="O213" s="1197"/>
      <c r="P213" s="468"/>
      <c r="Q213" s="469"/>
      <c r="R213" s="1117"/>
      <c r="S213" s="1193"/>
      <c r="T213" s="1194"/>
      <c r="U213" s="1195"/>
      <c r="V213" s="1196"/>
      <c r="W213" s="1197"/>
      <c r="X213" s="452"/>
      <c r="Y213" s="451"/>
      <c r="Z213" s="1117"/>
      <c r="AA213" s="1193"/>
      <c r="AB213" s="1194"/>
      <c r="AC213" s="1195"/>
      <c r="AD213" s="1196"/>
      <c r="AE213" s="1197"/>
      <c r="AF213" s="452"/>
      <c r="AG213" s="453"/>
      <c r="AH213" s="1117"/>
      <c r="AI213" s="1193"/>
      <c r="AJ213" s="1194"/>
      <c r="AK213" s="1195"/>
      <c r="AL213" s="1196"/>
      <c r="AM213" s="1197"/>
    </row>
    <row r="214" spans="1:39" ht="15.95" customHeight="1" x14ac:dyDescent="0.15">
      <c r="H214" s="26"/>
      <c r="I214" s="436"/>
      <c r="J214" s="1117"/>
      <c r="K214" s="1198" t="s">
        <v>1231</v>
      </c>
      <c r="L214" s="1199"/>
      <c r="M214" s="1178" t="str">
        <f>IF(M208="","",VLOOKUP(M208,会社名検索用,2,FALSE))</f>
        <v>下請　次郎3</v>
      </c>
      <c r="N214" s="1179"/>
      <c r="O214" s="1180"/>
      <c r="P214" s="470"/>
      <c r="Q214" s="456"/>
      <c r="R214" s="1117"/>
      <c r="S214" s="1198" t="s">
        <v>1231</v>
      </c>
      <c r="T214" s="1199"/>
      <c r="U214" s="1178" t="str">
        <f>IF(U208="","",VLOOKUP(U208,会社名検索用,2,FALSE))</f>
        <v>下請　次郎6</v>
      </c>
      <c r="V214" s="1179"/>
      <c r="W214" s="1180"/>
      <c r="X214" s="452"/>
      <c r="Y214" s="471"/>
      <c r="Z214" s="1117"/>
      <c r="AA214" s="1198" t="s">
        <v>1231</v>
      </c>
      <c r="AB214" s="1199"/>
      <c r="AC214" s="1178" t="str">
        <f>IF(AC208="","",VLOOKUP(AC208,会社名検索用,2,FALSE))</f>
        <v>下請　次郎9</v>
      </c>
      <c r="AD214" s="1179"/>
      <c r="AE214" s="1180"/>
      <c r="AF214" s="452"/>
      <c r="AG214" s="453"/>
      <c r="AH214" s="1117"/>
      <c r="AI214" s="1198" t="s">
        <v>1231</v>
      </c>
      <c r="AJ214" s="1199"/>
      <c r="AK214" s="1178" t="str">
        <f>IF(AK208="","",VLOOKUP(AK208,会社名検索用,2,FALSE))</f>
        <v>下請　次郎12</v>
      </c>
      <c r="AL214" s="1179"/>
      <c r="AM214" s="1180"/>
    </row>
    <row r="215" spans="1:39" ht="15.95" customHeight="1" x14ac:dyDescent="0.15">
      <c r="G215" s="15"/>
      <c r="I215" s="32"/>
      <c r="J215" s="1117"/>
      <c r="K215" s="1198" t="s">
        <v>1233</v>
      </c>
      <c r="L215" s="1199"/>
      <c r="M215" s="1178" t="str">
        <f>IF(M208="","",VLOOKUP(M208,会社名検索用,15,FALSE) &amp; VLOOKUP(M208,会社名検索用,16,FALSE))</f>
        <v>般-29釧00556</v>
      </c>
      <c r="N215" s="1179"/>
      <c r="O215" s="1180"/>
      <c r="P215" s="472"/>
      <c r="Q215" s="456"/>
      <c r="R215" s="1117"/>
      <c r="S215" s="1198" t="s">
        <v>1233</v>
      </c>
      <c r="T215" s="1199"/>
      <c r="U215" s="1178" t="str">
        <f>IF(U208="","",VLOOKUP(U208,会社名検索用,15,FALSE) &amp; VLOOKUP(U208,会社名検索用,16,FALSE))</f>
        <v>般-29空02871</v>
      </c>
      <c r="V215" s="1179"/>
      <c r="W215" s="1180"/>
      <c r="X215" s="452"/>
      <c r="Y215" s="473"/>
      <c r="Z215" s="1117"/>
      <c r="AA215" s="1198" t="s">
        <v>1233</v>
      </c>
      <c r="AB215" s="1199"/>
      <c r="AC215" s="1178" t="str">
        <f>IF(AC208="","",VLOOKUP(AC208,会社名検索用,15,FALSE) &amp; VLOOKUP(AC208,会社名検索用,16,FALSE))</f>
        <v>般-28石05189</v>
      </c>
      <c r="AD215" s="1179"/>
      <c r="AE215" s="1180"/>
      <c r="AF215" s="452"/>
      <c r="AG215" s="453"/>
      <c r="AH215" s="1117"/>
      <c r="AI215" s="1198" t="s">
        <v>1233</v>
      </c>
      <c r="AJ215" s="1199"/>
      <c r="AK215" s="1178" t="str">
        <f>IF(AK208="","",VLOOKUP(AK208,会社名検索用,15,FALSE) &amp; VLOOKUP(AK208,会社名検索用,16,FALSE))</f>
        <v>胆振-26048</v>
      </c>
      <c r="AL215" s="1179"/>
      <c r="AM215" s="1180"/>
    </row>
    <row r="216" spans="1:39" ht="15.95" customHeight="1" x14ac:dyDescent="0.15">
      <c r="G216" s="15"/>
      <c r="I216" s="32"/>
      <c r="J216" s="1117"/>
      <c r="K216" s="1200" t="s">
        <v>1280</v>
      </c>
      <c r="L216" s="1199"/>
      <c r="M216" s="1178" t="str">
        <f>IF(M208="","",VLOOKUP(M208,会社名検索用,14,FALSE))</f>
        <v>一般</v>
      </c>
      <c r="N216" s="1179"/>
      <c r="O216" s="1180"/>
      <c r="P216" s="472"/>
      <c r="Q216" s="456"/>
      <c r="R216" s="1117"/>
      <c r="S216" s="1200" t="s">
        <v>1280</v>
      </c>
      <c r="T216" s="1199"/>
      <c r="U216" s="1178" t="str">
        <f>IF(U208="","",VLOOKUP(U208,会社名検索用,14,FALSE))</f>
        <v>一般</v>
      </c>
      <c r="V216" s="1179"/>
      <c r="W216" s="1180"/>
      <c r="X216" s="452"/>
      <c r="Y216" s="473"/>
      <c r="Z216" s="1117"/>
      <c r="AA216" s="1200" t="s">
        <v>1280</v>
      </c>
      <c r="AB216" s="1199"/>
      <c r="AC216" s="1178" t="str">
        <f>IF(AC208="","",VLOOKUP(AC208,会社名検索用,14,FALSE))</f>
        <v>一般</v>
      </c>
      <c r="AD216" s="1179"/>
      <c r="AE216" s="1180"/>
      <c r="AF216" s="452"/>
      <c r="AG216" s="453"/>
      <c r="AH216" s="1117"/>
      <c r="AI216" s="1200" t="s">
        <v>1280</v>
      </c>
      <c r="AJ216" s="1199"/>
      <c r="AK216" s="1178">
        <f>IF(AK208="","",VLOOKUP(AK208,会社名検索用,14,FALSE))</f>
        <v>0</v>
      </c>
      <c r="AL216" s="1179"/>
      <c r="AM216" s="1180"/>
    </row>
    <row r="217" spans="1:39" ht="15.95" customHeight="1" x14ac:dyDescent="0.15">
      <c r="G217" s="15"/>
      <c r="I217" s="32"/>
      <c r="J217" s="1117"/>
      <c r="K217" s="1198" t="s">
        <v>1234</v>
      </c>
      <c r="L217" s="1199"/>
      <c r="M217" s="1178" t="str">
        <f>IF(M208="","",VLOOKUP(M208,会社名検索用,22,FALSE) &amp; VLOOKUP(M208,会社名検索用,23,FALSE))</f>
        <v>特-999テ300003</v>
      </c>
      <c r="N217" s="1179"/>
      <c r="O217" s="1180"/>
      <c r="P217" s="472"/>
      <c r="Q217" s="456"/>
      <c r="R217" s="1117"/>
      <c r="S217" s="1198" t="s">
        <v>1234</v>
      </c>
      <c r="T217" s="1199"/>
      <c r="U217" s="1178" t="str">
        <f>IF(U208="","",VLOOKUP(U208,会社名検索用,22,FALSE) &amp; VLOOKUP(U208,会社名検索用,23,FALSE))</f>
        <v/>
      </c>
      <c r="V217" s="1179"/>
      <c r="W217" s="1180"/>
      <c r="X217" s="452"/>
      <c r="Y217" s="473"/>
      <c r="Z217" s="1117"/>
      <c r="AA217" s="1198" t="s">
        <v>1234</v>
      </c>
      <c r="AB217" s="1199"/>
      <c r="AC217" s="1178" t="str">
        <f>IF(AC208="","",VLOOKUP(AC208,会社名検索用,22,FALSE) &amp; VLOOKUP(AC208,会社名検索用,23,FALSE))</f>
        <v/>
      </c>
      <c r="AD217" s="1179"/>
      <c r="AE217" s="1180"/>
      <c r="AF217" s="452"/>
      <c r="AG217" s="453"/>
      <c r="AH217" s="1117"/>
      <c r="AI217" s="1198" t="s">
        <v>1234</v>
      </c>
      <c r="AJ217" s="1199"/>
      <c r="AK217" s="1178" t="str">
        <f>IF(AK208="","",VLOOKUP(AK208,会社名検索用,22,FALSE) &amp; VLOOKUP(AK208,会社名検索用,23,FALSE))</f>
        <v/>
      </c>
      <c r="AL217" s="1179"/>
      <c r="AM217" s="1180"/>
    </row>
    <row r="218" spans="1:39" ht="15.95" customHeight="1" x14ac:dyDescent="0.15">
      <c r="G218" s="15"/>
      <c r="I218" s="32"/>
      <c r="J218" s="1117"/>
      <c r="K218" s="1200" t="s">
        <v>1280</v>
      </c>
      <c r="L218" s="1199"/>
      <c r="M218" s="1178" t="str">
        <f>IF(M208="","",IF(VLOOKUP(M208,会社名検索用,21,FALSE)="","",VLOOKUP(M208,会社名検索用,21,FALSE)))</f>
        <v>特定</v>
      </c>
      <c r="N218" s="1179"/>
      <c r="O218" s="1180"/>
      <c r="P218" s="472"/>
      <c r="Q218" s="462"/>
      <c r="R218" s="1117"/>
      <c r="S218" s="1200" t="s">
        <v>1280</v>
      </c>
      <c r="T218" s="1199"/>
      <c r="U218" s="1178" t="str">
        <f>IF(U208="","",IF(VLOOKUP(U208,会社名検索用,21,FALSE)="","",VLOOKUP(U208,会社名検索用,21,FALSE)))</f>
        <v/>
      </c>
      <c r="V218" s="1179"/>
      <c r="W218" s="1180"/>
      <c r="X218" s="474"/>
      <c r="Y218" s="473"/>
      <c r="Z218" s="1117"/>
      <c r="AA218" s="1200" t="s">
        <v>1280</v>
      </c>
      <c r="AB218" s="1199"/>
      <c r="AC218" s="1178" t="str">
        <f>IF(AC208="","",IF(VLOOKUP(AC208,会社名検索用,21,FALSE)="","",VLOOKUP(AC208,会社名検索用,21,FALSE)))</f>
        <v/>
      </c>
      <c r="AD218" s="1179"/>
      <c r="AE218" s="1180"/>
      <c r="AF218" s="452"/>
      <c r="AG218" s="453"/>
      <c r="AH218" s="1117"/>
      <c r="AI218" s="1200" t="s">
        <v>1280</v>
      </c>
      <c r="AJ218" s="1199"/>
      <c r="AK218" s="1178" t="str">
        <f>IF(AK208="","",IF(VLOOKUP(AK208,会社名検索用,21,FALSE)="","",VLOOKUP(AK208,会社名検索用,21,FALSE)))</f>
        <v/>
      </c>
      <c r="AL218" s="1179"/>
      <c r="AM218" s="1180"/>
    </row>
    <row r="219" spans="1:39" ht="15.95" customHeight="1" x14ac:dyDescent="0.15">
      <c r="G219" s="15"/>
      <c r="I219" s="32"/>
      <c r="J219" s="1117"/>
      <c r="K219" s="1201" t="s">
        <v>57</v>
      </c>
      <c r="L219" s="1202"/>
      <c r="M219" s="1178" t="str">
        <f>IF(M208="","",VLOOKUP(M208,会社名検索用,36,FALSE))</f>
        <v>安全　二助3</v>
      </c>
      <c r="N219" s="1179"/>
      <c r="O219" s="1180"/>
      <c r="P219" s="455"/>
      <c r="Q219" s="475"/>
      <c r="R219" s="1117"/>
      <c r="S219" s="1201" t="s">
        <v>57</v>
      </c>
      <c r="T219" s="1202"/>
      <c r="U219" s="1178" t="str">
        <f>IF(U208="","",VLOOKUP(U208,会社名検索用,36,FALSE))</f>
        <v>安全　二助6</v>
      </c>
      <c r="V219" s="1179"/>
      <c r="W219" s="1180"/>
      <c r="X219" s="474"/>
      <c r="Y219" s="453"/>
      <c r="Z219" s="1117"/>
      <c r="AA219" s="1201" t="s">
        <v>57</v>
      </c>
      <c r="AB219" s="1202"/>
      <c r="AC219" s="1178" t="str">
        <f>IF(AC208="","",VLOOKUP(AC208,会社名検索用,36,FALSE))</f>
        <v>安全　二助9</v>
      </c>
      <c r="AD219" s="1179"/>
      <c r="AE219" s="1180"/>
      <c r="AF219" s="452"/>
      <c r="AG219" s="453"/>
      <c r="AH219" s="1117"/>
      <c r="AI219" s="1201" t="s">
        <v>57</v>
      </c>
      <c r="AJ219" s="1202"/>
      <c r="AK219" s="1178" t="str">
        <f>IF(AK208="","",VLOOKUP(AK208,会社名検索用,36,FALSE))</f>
        <v>安全　二助12</v>
      </c>
      <c r="AL219" s="1179"/>
      <c r="AM219" s="1180"/>
    </row>
    <row r="220" spans="1:39" ht="15.95" customHeight="1" x14ac:dyDescent="0.15">
      <c r="G220" s="15"/>
      <c r="I220" s="32"/>
      <c r="J220" s="1117"/>
      <c r="K220" s="1183" t="str">
        <f>IF(M208="","",IF(VLOOKUP(M208,会社名検索用,28,FALSE)="","技術者区分未入力",(VLOOKUP(M208,会社名検索用,28,FALSE))))</f>
        <v>主任技術者</v>
      </c>
      <c r="L220" s="1184"/>
      <c r="M220" s="1178" t="str">
        <f>IF(M208="","",VLOOKUP(M208,会社名検索用,30,FALSE))</f>
        <v>主任　二子3</v>
      </c>
      <c r="N220" s="1179"/>
      <c r="O220" s="1180"/>
      <c r="P220" s="455"/>
      <c r="Q220" s="475"/>
      <c r="R220" s="1117"/>
      <c r="S220" s="1183" t="str">
        <f>IF(U208="","",IF(VLOOKUP(U208,会社名検索用,28,FALSE)="","技術者区分未入力",(VLOOKUP(U208,会社名検索用,28,FALSE))))</f>
        <v>技術者区分未入力</v>
      </c>
      <c r="T220" s="1184"/>
      <c r="U220" s="1178" t="str">
        <f>IF(U208="","",VLOOKUP(U208,会社名検索用,30,FALSE))</f>
        <v>主任　二子6</v>
      </c>
      <c r="V220" s="1179"/>
      <c r="W220" s="1180"/>
      <c r="X220" s="474"/>
      <c r="Y220" s="453"/>
      <c r="Z220" s="1117"/>
      <c r="AA220" s="1183" t="str">
        <f>IF(AC208="","",IF(VLOOKUP(AC208,会社名検索用,28,FALSE)="","技術者区分未入力",(VLOOKUP(AC208,会社名検索用,28,FALSE))))</f>
        <v>主任技術者</v>
      </c>
      <c r="AB220" s="1184"/>
      <c r="AC220" s="1178" t="str">
        <f>IF(AC208="","",VLOOKUP(AC208,会社名検索用,30,FALSE))</f>
        <v>主任　二子9</v>
      </c>
      <c r="AD220" s="1179"/>
      <c r="AE220" s="1180"/>
      <c r="AF220" s="452"/>
      <c r="AG220" s="453"/>
      <c r="AH220" s="1117"/>
      <c r="AI220" s="1183" t="str">
        <f>IF(AK208="","",IF(VLOOKUP(AK208,会社名検索用,28,FALSE)="","技術者区分未入力",(VLOOKUP(AK208,会社名検索用,28,FALSE))))</f>
        <v>主任技術者</v>
      </c>
      <c r="AJ220" s="1184"/>
      <c r="AK220" s="1178" t="str">
        <f>IF(AK208="","",VLOOKUP(AK208,会社名検索用,30,FALSE))</f>
        <v>主任　二子12</v>
      </c>
      <c r="AL220" s="1179"/>
      <c r="AM220" s="1180"/>
    </row>
    <row r="221" spans="1:39" ht="15.95" customHeight="1" x14ac:dyDescent="0.15">
      <c r="E221" s="50"/>
      <c r="F221" s="50"/>
      <c r="G221" s="15"/>
      <c r="I221" s="32"/>
      <c r="J221" s="1117"/>
      <c r="K221" s="1203"/>
      <c r="L221" s="1204" t="s">
        <v>1279</v>
      </c>
      <c r="M221" s="1198" t="str">
        <f>IF(M208="","",VLOOKUP(M208,会社名検索用,32,FALSE))</f>
        <v>有</v>
      </c>
      <c r="N221" s="1205"/>
      <c r="O221" s="1206"/>
      <c r="P221" s="472"/>
      <c r="Q221" s="456"/>
      <c r="R221" s="1117"/>
      <c r="S221" s="1203"/>
      <c r="T221" s="1204" t="s">
        <v>1279</v>
      </c>
      <c r="U221" s="1198" t="str">
        <f>IF(U208="","",VLOOKUP(U208,会社名検索用,32,FALSE))</f>
        <v>有</v>
      </c>
      <c r="V221" s="1205"/>
      <c r="W221" s="1206"/>
      <c r="X221" s="474"/>
      <c r="Y221" s="452"/>
      <c r="Z221" s="1117"/>
      <c r="AA221" s="1203"/>
      <c r="AB221" s="1204" t="s">
        <v>1279</v>
      </c>
      <c r="AC221" s="1198" t="str">
        <f>IF(AC208="","",VLOOKUP(AC208,会社名検索用,32,FALSE))</f>
        <v>有</v>
      </c>
      <c r="AD221" s="1205"/>
      <c r="AE221" s="1206"/>
      <c r="AF221" s="452"/>
      <c r="AG221" s="453"/>
      <c r="AH221" s="1117"/>
      <c r="AI221" s="1203"/>
      <c r="AJ221" s="1204" t="s">
        <v>1279</v>
      </c>
      <c r="AK221" s="1198" t="str">
        <f>IF(AK208="","",VLOOKUP(AK208,会社名検索用,32,FALSE))</f>
        <v>有</v>
      </c>
      <c r="AL221" s="1205"/>
      <c r="AM221" s="1206"/>
    </row>
    <row r="222" spans="1:39" ht="15.95" customHeight="1" x14ac:dyDescent="0.15">
      <c r="E222" s="50"/>
      <c r="F222" s="50"/>
      <c r="G222" s="15"/>
      <c r="I222" s="32"/>
      <c r="J222" s="33" t="s">
        <v>58</v>
      </c>
      <c r="K222" s="1207" t="s">
        <v>1232</v>
      </c>
      <c r="L222" s="1208"/>
      <c r="M222" s="1209"/>
      <c r="N222" s="1210"/>
      <c r="O222" s="1211"/>
      <c r="P222" s="472"/>
      <c r="Q222" s="456"/>
      <c r="R222" s="33" t="s">
        <v>58</v>
      </c>
      <c r="S222" s="1207" t="s">
        <v>1232</v>
      </c>
      <c r="T222" s="1208"/>
      <c r="U222" s="1209"/>
      <c r="V222" s="1210"/>
      <c r="W222" s="1211"/>
      <c r="X222" s="474"/>
      <c r="Y222" s="452"/>
      <c r="Z222" s="33" t="s">
        <v>58</v>
      </c>
      <c r="AA222" s="1207" t="s">
        <v>1232</v>
      </c>
      <c r="AB222" s="1208"/>
      <c r="AC222" s="1209"/>
      <c r="AD222" s="1210"/>
      <c r="AE222" s="1211"/>
      <c r="AF222" s="452"/>
      <c r="AG222" s="453"/>
      <c r="AH222" s="33" t="s">
        <v>58</v>
      </c>
      <c r="AI222" s="1207" t="s">
        <v>1232</v>
      </c>
      <c r="AJ222" s="1208"/>
      <c r="AK222" s="1209"/>
      <c r="AL222" s="1210"/>
      <c r="AM222" s="1211"/>
    </row>
    <row r="223" spans="1:39" ht="15.95" customHeight="1" x14ac:dyDescent="0.15">
      <c r="A223" s="16"/>
      <c r="B223" s="16"/>
      <c r="C223" s="16"/>
      <c r="D223" s="16"/>
      <c r="E223" s="50"/>
      <c r="F223" s="50"/>
      <c r="G223" s="15"/>
      <c r="I223" s="32"/>
      <c r="J223" s="35" t="s">
        <v>59</v>
      </c>
      <c r="K223" s="1212"/>
      <c r="L223" s="1213" t="s">
        <v>60</v>
      </c>
      <c r="M223" s="1209"/>
      <c r="N223" s="1210"/>
      <c r="O223" s="1211"/>
      <c r="P223" s="455"/>
      <c r="Q223" s="472"/>
      <c r="R223" s="35" t="s">
        <v>59</v>
      </c>
      <c r="S223" s="1212"/>
      <c r="T223" s="1213" t="s">
        <v>60</v>
      </c>
      <c r="U223" s="1209"/>
      <c r="V223" s="1210"/>
      <c r="W223" s="1211"/>
      <c r="X223" s="452"/>
      <c r="Y223" s="472"/>
      <c r="Z223" s="35" t="s">
        <v>59</v>
      </c>
      <c r="AA223" s="1212"/>
      <c r="AB223" s="1213" t="s">
        <v>60</v>
      </c>
      <c r="AC223" s="1209"/>
      <c r="AD223" s="1210"/>
      <c r="AE223" s="1211"/>
      <c r="AF223" s="452"/>
      <c r="AG223" s="453"/>
      <c r="AH223" s="35" t="s">
        <v>59</v>
      </c>
      <c r="AI223" s="1212"/>
      <c r="AJ223" s="1213" t="s">
        <v>60</v>
      </c>
      <c r="AK223" s="1209"/>
      <c r="AL223" s="1210"/>
      <c r="AM223" s="1211"/>
    </row>
    <row r="224" spans="1:39" ht="15.95" customHeight="1" thickBot="1" x14ac:dyDescent="0.2">
      <c r="A224" s="16"/>
      <c r="B224" s="16"/>
      <c r="C224" s="16"/>
      <c r="D224" s="16"/>
      <c r="E224" s="308"/>
      <c r="F224" s="308"/>
      <c r="G224" s="15"/>
      <c r="I224" s="435"/>
      <c r="J224" s="37" t="s">
        <v>7</v>
      </c>
      <c r="K224" s="1167">
        <f>IF(M208="","",VLOOKUP(M208,会社名検索用,8,FALSE))</f>
        <v>43948</v>
      </c>
      <c r="L224" s="1165"/>
      <c r="M224" s="1154" t="str">
        <f>IF(M208="","","～")</f>
        <v>～</v>
      </c>
      <c r="N224" s="1165">
        <f>IF(M208="","",VLOOKUP(M208,会社名検索用,9,FALSE))</f>
        <v>44279</v>
      </c>
      <c r="O224" s="1166"/>
      <c r="P224" s="472"/>
      <c r="Q224" s="455"/>
      <c r="R224" s="37" t="s">
        <v>7</v>
      </c>
      <c r="S224" s="1167">
        <f>IF(U208="","",VLOOKUP(U208,会社名検索用,8,FALSE))</f>
        <v>43958</v>
      </c>
      <c r="T224" s="1165"/>
      <c r="U224" s="1154" t="str">
        <f>IF(U208="","","～")</f>
        <v>～</v>
      </c>
      <c r="V224" s="1165">
        <f>IF(U208="","",VLOOKUP(U208,会社名検索用,9,FALSE))</f>
        <v>44190</v>
      </c>
      <c r="W224" s="1166"/>
      <c r="X224" s="474"/>
      <c r="Y224" s="452"/>
      <c r="Z224" s="37" t="s">
        <v>7</v>
      </c>
      <c r="AA224" s="1167">
        <f>IF(AC208="","",VLOOKUP(AC208,会社名検索用,8,FALSE))</f>
        <v>43976</v>
      </c>
      <c r="AB224" s="1165"/>
      <c r="AC224" s="1154" t="str">
        <f>IF(AC208="","","～")</f>
        <v>～</v>
      </c>
      <c r="AD224" s="1165">
        <f>IF(AC208="","",VLOOKUP(AC208,会社名検索用,9,FALSE))</f>
        <v>44275</v>
      </c>
      <c r="AE224" s="1166"/>
      <c r="AF224" s="452"/>
      <c r="AG224" s="453"/>
      <c r="AH224" s="37" t="s">
        <v>7</v>
      </c>
      <c r="AI224" s="1167">
        <f>IF(AK208="","",VLOOKUP(AK208,会社名検索用,8,FALSE))</f>
        <v>43969</v>
      </c>
      <c r="AJ224" s="1165"/>
      <c r="AK224" s="1154" t="str">
        <f>IF(AK208="","","～")</f>
        <v>～</v>
      </c>
      <c r="AL224" s="1165">
        <f>IF(AK208="","",VLOOKUP(AK208,会社名検索用,9,FALSE))</f>
        <v>43982</v>
      </c>
      <c r="AM224" s="1166"/>
    </row>
    <row r="225" spans="1:42" ht="15.95" customHeight="1" x14ac:dyDescent="0.15">
      <c r="A225" s="26"/>
      <c r="B225" s="26"/>
      <c r="C225" s="307"/>
      <c r="D225" s="307"/>
      <c r="E225" s="308"/>
      <c r="F225" s="308"/>
      <c r="I225" s="32"/>
      <c r="J225" s="39"/>
      <c r="K225" s="27"/>
      <c r="L225" s="453"/>
      <c r="M225" s="453"/>
      <c r="N225" s="453"/>
      <c r="O225" s="453"/>
      <c r="P225" s="455"/>
      <c r="Q225" s="461"/>
      <c r="R225" s="455"/>
      <c r="S225" s="453"/>
      <c r="T225" s="453"/>
      <c r="U225" s="453"/>
      <c r="V225" s="453"/>
      <c r="W225" s="453"/>
      <c r="X225" s="474"/>
      <c r="Y225" s="452"/>
      <c r="Z225" s="455"/>
      <c r="AA225" s="452"/>
      <c r="AB225" s="452"/>
      <c r="AC225" s="452"/>
      <c r="AD225" s="452"/>
      <c r="AE225" s="452"/>
      <c r="AF225" s="452"/>
      <c r="AG225" s="452"/>
      <c r="AH225" s="455"/>
      <c r="AI225" s="452"/>
      <c r="AJ225" s="452"/>
      <c r="AK225" s="452"/>
      <c r="AL225" s="452"/>
      <c r="AM225" s="452"/>
    </row>
    <row r="226" spans="1:42" ht="15.95" customHeight="1" thickBot="1" x14ac:dyDescent="0.2">
      <c r="I226" s="32"/>
      <c r="J226" s="309" t="str">
        <f>IF(M227="","",VLOOKUP(M227,会社名検索用,42,FALSE))</f>
        <v>三次下請</v>
      </c>
      <c r="K226" s="43"/>
      <c r="L226" s="452"/>
      <c r="M226" s="454"/>
      <c r="N226" s="454"/>
      <c r="O226" s="455"/>
      <c r="P226" s="455"/>
      <c r="Q226" s="475"/>
      <c r="R226" s="309" t="str">
        <f>IF(U227="","",VLOOKUP(U227,会社名検索用,42,FALSE))</f>
        <v>二次下請</v>
      </c>
      <c r="S226" s="43"/>
      <c r="T226" s="452"/>
      <c r="U226" s="454"/>
      <c r="V226" s="454"/>
      <c r="W226" s="455"/>
      <c r="X226" s="474"/>
      <c r="Y226" s="453"/>
      <c r="Z226" s="309" t="str">
        <f>IF(AC227="","",VLOOKUP(AC227,会社名検索用,42,FALSE))</f>
        <v>二次下請</v>
      </c>
      <c r="AA226" s="43"/>
      <c r="AB226" s="452"/>
      <c r="AC226" s="454"/>
      <c r="AD226" s="454"/>
      <c r="AE226" s="455"/>
      <c r="AF226" s="452"/>
      <c r="AG226" s="453"/>
      <c r="AH226" s="309" t="str">
        <f>IF(AK227="","",VLOOKUP(AK227,会社名検索用,42,FALSE))</f>
        <v>二次下請</v>
      </c>
      <c r="AI226" s="43"/>
      <c r="AJ226" s="452"/>
      <c r="AK226" s="454"/>
      <c r="AL226" s="454"/>
      <c r="AM226" s="455"/>
    </row>
    <row r="227" spans="1:42" ht="15.95" customHeight="1" x14ac:dyDescent="0.15">
      <c r="I227" s="48"/>
      <c r="J227" s="1116" t="str">
        <f>IF(M227="","",VLOOKUP(M227,会社名検索用,6,FALSE))</f>
        <v>交通管理工</v>
      </c>
      <c r="K227" s="440" t="s">
        <v>153</v>
      </c>
      <c r="L227" s="441"/>
      <c r="M227" s="1141" t="s">
        <v>1022</v>
      </c>
      <c r="N227" s="1153"/>
      <c r="O227" s="1142"/>
      <c r="P227" s="455"/>
      <c r="Q227" s="475"/>
      <c r="R227" s="1116" t="str">
        <f>IF(U227="","",VLOOKUP(U227,会社名検索用,6,FALSE))</f>
        <v>踏掛版工</v>
      </c>
      <c r="S227" s="440" t="s">
        <v>153</v>
      </c>
      <c r="T227" s="441"/>
      <c r="U227" s="1141" t="s">
        <v>794</v>
      </c>
      <c r="V227" s="1153"/>
      <c r="W227" s="1142"/>
      <c r="X227" s="474"/>
      <c r="Y227" s="453"/>
      <c r="Z227" s="1116" t="str">
        <f>IF(AC227="","",VLOOKUP(AC227,会社名検索用,6,FALSE))</f>
        <v>構造物撤去工</v>
      </c>
      <c r="AA227" s="440" t="s">
        <v>153</v>
      </c>
      <c r="AB227" s="441"/>
      <c r="AC227" s="1141" t="s">
        <v>1025</v>
      </c>
      <c r="AD227" s="1153"/>
      <c r="AE227" s="1142"/>
      <c r="AF227" s="452"/>
      <c r="AG227" s="453"/>
      <c r="AH227" s="1116" t="str">
        <f>IF(AK227="","",VLOOKUP(AK227,会社名検索用,6,FALSE))</f>
        <v>構造物撤去工</v>
      </c>
      <c r="AI227" s="440" t="s">
        <v>153</v>
      </c>
      <c r="AJ227" s="441"/>
      <c r="AK227" s="1141" t="s">
        <v>789</v>
      </c>
      <c r="AL227" s="1153"/>
      <c r="AM227" s="1142"/>
    </row>
    <row r="228" spans="1:42" ht="15.95" customHeight="1" x14ac:dyDescent="0.15">
      <c r="I228" s="32"/>
      <c r="J228" s="1117"/>
      <c r="K228" s="1181" t="s">
        <v>1230</v>
      </c>
      <c r="L228" s="1182"/>
      <c r="M228" s="1178" t="str">
        <f>IF(M227="","",INDEX(テーブル1[],MATCH(M227,テーブル1[会社名],),2))</f>
        <v>00004</v>
      </c>
      <c r="N228" s="1179"/>
      <c r="O228" s="1180"/>
      <c r="P228" s="455"/>
      <c r="Q228" s="475"/>
      <c r="R228" s="1117"/>
      <c r="S228" s="1181" t="s">
        <v>1230</v>
      </c>
      <c r="T228" s="1182"/>
      <c r="U228" s="1178" t="str">
        <f>IF(U227="","",INDEX(テーブル1[],MATCH(U227,テーブル1[会社名],),2))</f>
        <v>00007</v>
      </c>
      <c r="V228" s="1179"/>
      <c r="W228" s="1180"/>
      <c r="X228" s="474"/>
      <c r="Y228" s="453"/>
      <c r="Z228" s="1117"/>
      <c r="AA228" s="1181" t="s">
        <v>1230</v>
      </c>
      <c r="AB228" s="1182"/>
      <c r="AC228" s="1178" t="str">
        <f>IF(AC227="","",INDEX(テーブル1[],MATCH(AC227,テーブル1[会社名],),2))</f>
        <v>00010</v>
      </c>
      <c r="AD228" s="1179"/>
      <c r="AE228" s="1180"/>
      <c r="AF228" s="452"/>
      <c r="AG228" s="453"/>
      <c r="AH228" s="1117"/>
      <c r="AI228" s="1181" t="s">
        <v>1230</v>
      </c>
      <c r="AJ228" s="1182"/>
      <c r="AK228" s="1178" t="str">
        <f>IF(AK227="","",INDEX(テーブル1[],MATCH(AK227,テーブル1[会社名],),2))</f>
        <v>00013</v>
      </c>
      <c r="AL228" s="1179"/>
      <c r="AM228" s="1180"/>
    </row>
    <row r="229" spans="1:42" ht="15.95" customHeight="1" x14ac:dyDescent="0.15">
      <c r="H229" s="26"/>
      <c r="I229" s="48"/>
      <c r="J229" s="1117"/>
      <c r="K229" s="1183" t="s">
        <v>1198</v>
      </c>
      <c r="L229" s="1184"/>
      <c r="M229" s="1185" t="str">
        <f>IF(M227="","",VLOOKUP(M227,会社名検索用,7,FALSE))</f>
        <v>交通管理工</v>
      </c>
      <c r="N229" s="1186"/>
      <c r="O229" s="1187"/>
      <c r="P229" s="455"/>
      <c r="Q229" s="475"/>
      <c r="R229" s="1117"/>
      <c r="S229" s="1183" t="s">
        <v>1198</v>
      </c>
      <c r="T229" s="1184"/>
      <c r="U229" s="1185" t="str">
        <f>IF(U227="","",VLOOKUP(U227,会社名検索用,7,FALSE))</f>
        <v>踏掛版工、構造物撤去工、情報ボックス工、旧橋撤去工、仮設工</v>
      </c>
      <c r="V229" s="1186"/>
      <c r="W229" s="1187"/>
      <c r="X229" s="474"/>
      <c r="Y229" s="453"/>
      <c r="Z229" s="1117"/>
      <c r="AA229" s="1183" t="s">
        <v>1198</v>
      </c>
      <c r="AB229" s="1184"/>
      <c r="AC229" s="1185" t="str">
        <f>IF(AC227="","",VLOOKUP(AC227,会社名検索用,7,FALSE))</f>
        <v>構造物撤去工、情報ボックス工、旧橋撤去工、仮設工</v>
      </c>
      <c r="AD229" s="1186"/>
      <c r="AE229" s="1187"/>
      <c r="AF229" s="452"/>
      <c r="AG229" s="453"/>
      <c r="AH229" s="1117"/>
      <c r="AI229" s="1183" t="s">
        <v>1198</v>
      </c>
      <c r="AJ229" s="1184"/>
      <c r="AK229" s="1185" t="str">
        <f>IF(AK227="","",VLOOKUP(AK227,会社名検索用,7,FALSE))</f>
        <v>構造物撤去工</v>
      </c>
      <c r="AL229" s="1186"/>
      <c r="AM229" s="1187"/>
    </row>
    <row r="230" spans="1:42" ht="15.95" customHeight="1" x14ac:dyDescent="0.15">
      <c r="I230" s="48"/>
      <c r="J230" s="1117"/>
      <c r="K230" s="1188"/>
      <c r="L230" s="1189"/>
      <c r="M230" s="1190"/>
      <c r="N230" s="1191"/>
      <c r="O230" s="1192"/>
      <c r="P230" s="455"/>
      <c r="Q230" s="475"/>
      <c r="R230" s="1117"/>
      <c r="S230" s="1188"/>
      <c r="T230" s="1189"/>
      <c r="U230" s="1190"/>
      <c r="V230" s="1191"/>
      <c r="W230" s="1192"/>
      <c r="X230" s="474"/>
      <c r="Y230" s="453"/>
      <c r="Z230" s="1117"/>
      <c r="AA230" s="1188"/>
      <c r="AB230" s="1189"/>
      <c r="AC230" s="1190"/>
      <c r="AD230" s="1191"/>
      <c r="AE230" s="1192"/>
      <c r="AF230" s="452"/>
      <c r="AG230" s="453"/>
      <c r="AH230" s="1117"/>
      <c r="AI230" s="1188"/>
      <c r="AJ230" s="1189"/>
      <c r="AK230" s="1190"/>
      <c r="AL230" s="1191"/>
      <c r="AM230" s="1192"/>
    </row>
    <row r="231" spans="1:42" ht="15.95" customHeight="1" x14ac:dyDescent="0.15">
      <c r="I231" s="48"/>
      <c r="J231" s="1117"/>
      <c r="K231" s="1188"/>
      <c r="L231" s="1189"/>
      <c r="M231" s="1190"/>
      <c r="N231" s="1191"/>
      <c r="O231" s="1192"/>
      <c r="P231" s="455"/>
      <c r="Q231" s="475"/>
      <c r="R231" s="1117"/>
      <c r="S231" s="1188"/>
      <c r="T231" s="1189"/>
      <c r="U231" s="1190"/>
      <c r="V231" s="1191"/>
      <c r="W231" s="1192"/>
      <c r="X231" s="474"/>
      <c r="Y231" s="453"/>
      <c r="Z231" s="1117"/>
      <c r="AA231" s="1188"/>
      <c r="AB231" s="1189"/>
      <c r="AC231" s="1190"/>
      <c r="AD231" s="1191"/>
      <c r="AE231" s="1192"/>
      <c r="AF231" s="452"/>
      <c r="AG231" s="453"/>
      <c r="AH231" s="1117"/>
      <c r="AI231" s="1188"/>
      <c r="AJ231" s="1189"/>
      <c r="AK231" s="1190"/>
      <c r="AL231" s="1191"/>
      <c r="AM231" s="1192"/>
    </row>
    <row r="232" spans="1:42" ht="15.95" customHeight="1" x14ac:dyDescent="0.15">
      <c r="I232" s="32"/>
      <c r="J232" s="1117"/>
      <c r="K232" s="1193"/>
      <c r="L232" s="1194"/>
      <c r="M232" s="1195"/>
      <c r="N232" s="1196"/>
      <c r="O232" s="1197"/>
      <c r="P232" s="455"/>
      <c r="Q232" s="475"/>
      <c r="R232" s="1117"/>
      <c r="S232" s="1193"/>
      <c r="T232" s="1194"/>
      <c r="U232" s="1195"/>
      <c r="V232" s="1196"/>
      <c r="W232" s="1197"/>
      <c r="X232" s="474"/>
      <c r="Y232" s="453"/>
      <c r="Z232" s="1117"/>
      <c r="AA232" s="1193"/>
      <c r="AB232" s="1194"/>
      <c r="AC232" s="1195"/>
      <c r="AD232" s="1196"/>
      <c r="AE232" s="1197"/>
      <c r="AF232" s="452"/>
      <c r="AG232" s="453"/>
      <c r="AH232" s="1117"/>
      <c r="AI232" s="1193"/>
      <c r="AJ232" s="1194"/>
      <c r="AK232" s="1195"/>
      <c r="AL232" s="1196"/>
      <c r="AM232" s="1197"/>
      <c r="AN232" s="16"/>
      <c r="AO232" s="16"/>
    </row>
    <row r="233" spans="1:42" ht="15.95" customHeight="1" x14ac:dyDescent="0.15">
      <c r="G233" s="15"/>
      <c r="H233" s="16"/>
      <c r="I233" s="32"/>
      <c r="J233" s="1117"/>
      <c r="K233" s="1198" t="s">
        <v>1231</v>
      </c>
      <c r="L233" s="1199"/>
      <c r="M233" s="1178" t="str">
        <f>IF(M227="","",VLOOKUP(M227,会社名検索用,2,FALSE))</f>
        <v>下請　次郎4</v>
      </c>
      <c r="N233" s="1179"/>
      <c r="O233" s="1180"/>
      <c r="P233" s="455"/>
      <c r="Q233" s="475"/>
      <c r="R233" s="1117"/>
      <c r="S233" s="1198" t="s">
        <v>1231</v>
      </c>
      <c r="T233" s="1199"/>
      <c r="U233" s="1178" t="str">
        <f>IF(U227="","",VLOOKUP(U227,会社名検索用,2,FALSE))</f>
        <v>下請　次郎7</v>
      </c>
      <c r="V233" s="1179"/>
      <c r="W233" s="1180"/>
      <c r="X233" s="474"/>
      <c r="Y233" s="453"/>
      <c r="Z233" s="1117"/>
      <c r="AA233" s="1198" t="s">
        <v>1231</v>
      </c>
      <c r="AB233" s="1199"/>
      <c r="AC233" s="1178" t="str">
        <f>IF(AC227="","",VLOOKUP(AC227,会社名検索用,2,FALSE))</f>
        <v>下請　次郎10</v>
      </c>
      <c r="AD233" s="1179"/>
      <c r="AE233" s="1180"/>
      <c r="AF233" s="452"/>
      <c r="AG233" s="453"/>
      <c r="AH233" s="1117"/>
      <c r="AI233" s="1198" t="s">
        <v>1231</v>
      </c>
      <c r="AJ233" s="1199"/>
      <c r="AK233" s="1178" t="str">
        <f>IF(AK227="","",VLOOKUP(AK227,会社名検索用,2,FALSE))</f>
        <v>下請　次郎13</v>
      </c>
      <c r="AL233" s="1179"/>
      <c r="AM233" s="1180"/>
      <c r="AN233" s="16"/>
      <c r="AO233" s="16"/>
      <c r="AP233" s="16"/>
    </row>
    <row r="234" spans="1:42" ht="15.95" customHeight="1" x14ac:dyDescent="0.15">
      <c r="A234" s="26"/>
      <c r="B234" s="26"/>
      <c r="C234" s="15"/>
      <c r="D234" s="49"/>
      <c r="G234" s="15"/>
      <c r="H234" s="16"/>
      <c r="I234" s="32"/>
      <c r="J234" s="1117"/>
      <c r="K234" s="1198" t="s">
        <v>1233</v>
      </c>
      <c r="L234" s="1199"/>
      <c r="M234" s="1178" t="str">
        <f>IF(M227="","",VLOOKUP(M227,会社名検索用,15,FALSE) &amp; VLOOKUP(M227,会社名検索用,16,FALSE))</f>
        <v>10000887</v>
      </c>
      <c r="N234" s="1179"/>
      <c r="O234" s="1180"/>
      <c r="P234" s="455"/>
      <c r="Q234" s="475"/>
      <c r="R234" s="1117"/>
      <c r="S234" s="1198" t="s">
        <v>1233</v>
      </c>
      <c r="T234" s="1199"/>
      <c r="U234" s="1178" t="str">
        <f>IF(U227="","",VLOOKUP(U227,会社名検索用,15,FALSE) &amp; VLOOKUP(U227,会社名検索用,16,FALSE))</f>
        <v>般-27空02958</v>
      </c>
      <c r="V234" s="1179"/>
      <c r="W234" s="1180"/>
      <c r="X234" s="474"/>
      <c r="Y234" s="453"/>
      <c r="Z234" s="1117"/>
      <c r="AA234" s="1198" t="s">
        <v>1233</v>
      </c>
      <c r="AB234" s="1199"/>
      <c r="AC234" s="1178" t="str">
        <f>IF(AC227="","",VLOOKUP(AC227,会社名検索用,15,FALSE) &amp; VLOOKUP(AC227,会社名検索用,16,FALSE))</f>
        <v>般-28石0X806</v>
      </c>
      <c r="AD234" s="1179"/>
      <c r="AE234" s="1180"/>
      <c r="AF234" s="452"/>
      <c r="AG234" s="453"/>
      <c r="AH234" s="1117"/>
      <c r="AI234" s="1198" t="s">
        <v>1233</v>
      </c>
      <c r="AJ234" s="1199"/>
      <c r="AK234" s="1178" t="str">
        <f>IF(AK227="","",VLOOKUP(AK227,会社名検索用,15,FALSE) &amp; VLOOKUP(AK227,会社名検索用,16,FALSE))</f>
        <v>般-27石18949</v>
      </c>
      <c r="AL234" s="1179"/>
      <c r="AM234" s="1180"/>
      <c r="AN234" s="16"/>
      <c r="AO234" s="16"/>
      <c r="AP234" s="16"/>
    </row>
    <row r="235" spans="1:42" ht="15.95" customHeight="1" x14ac:dyDescent="0.15">
      <c r="A235" s="26"/>
      <c r="B235" s="26"/>
      <c r="C235" s="15"/>
      <c r="D235" s="49"/>
      <c r="G235" s="15"/>
      <c r="H235" s="16"/>
      <c r="I235" s="32"/>
      <c r="J235" s="1117"/>
      <c r="K235" s="1200" t="s">
        <v>1280</v>
      </c>
      <c r="L235" s="1199"/>
      <c r="M235" s="1178" t="str">
        <f>IF(M227="","",VLOOKUP(M227,会社名検索用,14,FALSE))</f>
        <v>警備</v>
      </c>
      <c r="N235" s="1179"/>
      <c r="O235" s="1180"/>
      <c r="P235" s="455"/>
      <c r="Q235" s="475"/>
      <c r="R235" s="1117"/>
      <c r="S235" s="1200" t="s">
        <v>1280</v>
      </c>
      <c r="T235" s="1199"/>
      <c r="U235" s="1178" t="str">
        <f>IF(U227="","",VLOOKUP(U227,会社名検索用,14,FALSE))</f>
        <v>一般</v>
      </c>
      <c r="V235" s="1179"/>
      <c r="W235" s="1180"/>
      <c r="X235" s="474"/>
      <c r="Y235" s="453"/>
      <c r="Z235" s="1117"/>
      <c r="AA235" s="1200" t="s">
        <v>1280</v>
      </c>
      <c r="AB235" s="1199"/>
      <c r="AC235" s="1178" t="str">
        <f>IF(AC227="","",VLOOKUP(AC227,会社名検索用,14,FALSE))</f>
        <v>一般</v>
      </c>
      <c r="AD235" s="1179"/>
      <c r="AE235" s="1180"/>
      <c r="AF235" s="452"/>
      <c r="AG235" s="453"/>
      <c r="AH235" s="1117"/>
      <c r="AI235" s="1200" t="s">
        <v>1280</v>
      </c>
      <c r="AJ235" s="1199"/>
      <c r="AK235" s="1178" t="str">
        <f>IF(AK227="","",VLOOKUP(AK227,会社名検索用,14,FALSE))</f>
        <v>一般</v>
      </c>
      <c r="AL235" s="1179"/>
      <c r="AM235" s="1180"/>
      <c r="AN235" s="16"/>
      <c r="AO235" s="16"/>
      <c r="AP235" s="16"/>
    </row>
    <row r="236" spans="1:42" ht="15.95" customHeight="1" x14ac:dyDescent="0.15">
      <c r="G236" s="15"/>
      <c r="H236" s="16"/>
      <c r="I236" s="32"/>
      <c r="J236" s="1117"/>
      <c r="K236" s="1198" t="s">
        <v>1234</v>
      </c>
      <c r="L236" s="1199"/>
      <c r="M236" s="1178" t="str">
        <f>IF(M227="","",VLOOKUP(M227,会社名検索用,22,FALSE) &amp; VLOOKUP(M227,会社名検索用,23,FALSE))</f>
        <v>特-999テ400004</v>
      </c>
      <c r="N236" s="1179"/>
      <c r="O236" s="1180"/>
      <c r="P236" s="455"/>
      <c r="Q236" s="475"/>
      <c r="R236" s="1117"/>
      <c r="S236" s="1198" t="s">
        <v>1234</v>
      </c>
      <c r="T236" s="1199"/>
      <c r="U236" s="1178" t="str">
        <f>IF(U227="","",VLOOKUP(U227,会社名検索用,22,FALSE) &amp; VLOOKUP(U227,会社名検索用,23,FALSE))</f>
        <v/>
      </c>
      <c r="V236" s="1179"/>
      <c r="W236" s="1180"/>
      <c r="X236" s="474"/>
      <c r="Y236" s="453"/>
      <c r="Z236" s="1117"/>
      <c r="AA236" s="1198" t="s">
        <v>1234</v>
      </c>
      <c r="AB236" s="1199"/>
      <c r="AC236" s="1178" t="str">
        <f>IF(AC227="","",VLOOKUP(AC227,会社名検索用,22,FALSE) &amp; VLOOKUP(AC227,会社名検索用,23,FALSE))</f>
        <v/>
      </c>
      <c r="AD236" s="1179"/>
      <c r="AE236" s="1180"/>
      <c r="AF236" s="452"/>
      <c r="AG236" s="453"/>
      <c r="AH236" s="1117"/>
      <c r="AI236" s="1198" t="s">
        <v>1234</v>
      </c>
      <c r="AJ236" s="1199"/>
      <c r="AK236" s="1178" t="str">
        <f>IF(AK227="","",VLOOKUP(AK227,会社名検索用,22,FALSE) &amp; VLOOKUP(AK227,会社名検索用,23,FALSE))</f>
        <v/>
      </c>
      <c r="AL236" s="1179"/>
      <c r="AM236" s="1180"/>
      <c r="AN236" s="16"/>
      <c r="AO236" s="16"/>
      <c r="AP236" s="16"/>
    </row>
    <row r="237" spans="1:42" ht="15.95" customHeight="1" thickBot="1" x14ac:dyDescent="0.2">
      <c r="G237" s="15"/>
      <c r="H237" s="16"/>
      <c r="I237" s="36"/>
      <c r="J237" s="1117"/>
      <c r="K237" s="1200" t="s">
        <v>1280</v>
      </c>
      <c r="L237" s="1199"/>
      <c r="M237" s="1178" t="str">
        <f>IF(M227="","",IF(VLOOKUP(M227,会社名検索用,21,FALSE)="","",VLOOKUP(M227,会社名検索用,21,FALSE)))</f>
        <v>特定</v>
      </c>
      <c r="N237" s="1179"/>
      <c r="O237" s="1180"/>
      <c r="P237" s="455"/>
      <c r="Q237" s="476"/>
      <c r="R237" s="1117"/>
      <c r="S237" s="1200" t="s">
        <v>1280</v>
      </c>
      <c r="T237" s="1199"/>
      <c r="U237" s="1178" t="str">
        <f>IF(U227="","",IF(VLOOKUP(U227,会社名検索用,21,FALSE)="","",VLOOKUP(U227,会社名検索用,21,FALSE)))</f>
        <v/>
      </c>
      <c r="V237" s="1179"/>
      <c r="W237" s="1180"/>
      <c r="X237" s="474"/>
      <c r="Y237" s="465"/>
      <c r="Z237" s="1117"/>
      <c r="AA237" s="1200" t="s">
        <v>1280</v>
      </c>
      <c r="AB237" s="1199"/>
      <c r="AC237" s="1178" t="str">
        <f>IF(AC227="","",IF(VLOOKUP(AC227,会社名検索用,21,FALSE)="","",VLOOKUP(AC227,会社名検索用,21,FALSE)))</f>
        <v/>
      </c>
      <c r="AD237" s="1179"/>
      <c r="AE237" s="1180"/>
      <c r="AF237" s="452"/>
      <c r="AG237" s="453"/>
      <c r="AH237" s="1117"/>
      <c r="AI237" s="1200" t="s">
        <v>1280</v>
      </c>
      <c r="AJ237" s="1199"/>
      <c r="AK237" s="1178" t="str">
        <f>IF(AK227="","",IF(VLOOKUP(AK227,会社名検索用,21,FALSE)="","",VLOOKUP(AK227,会社名検索用,21,FALSE)))</f>
        <v/>
      </c>
      <c r="AL237" s="1179"/>
      <c r="AM237" s="1180"/>
      <c r="AN237" s="16"/>
      <c r="AO237" s="16"/>
      <c r="AP237" s="16"/>
    </row>
    <row r="238" spans="1:42" ht="15.95" customHeight="1" x14ac:dyDescent="0.15">
      <c r="G238" s="15"/>
      <c r="H238" s="16"/>
      <c r="I238" s="26"/>
      <c r="J238" s="1117"/>
      <c r="K238" s="1201" t="s">
        <v>57</v>
      </c>
      <c r="L238" s="1202"/>
      <c r="M238" s="1178" t="str">
        <f>IF(M227="","",VLOOKUP(M227,会社名検索用,36,FALSE))</f>
        <v>安全　二助4</v>
      </c>
      <c r="N238" s="1179"/>
      <c r="O238" s="1180"/>
      <c r="P238" s="455"/>
      <c r="Q238" s="458"/>
      <c r="R238" s="1117"/>
      <c r="S238" s="1201" t="s">
        <v>57</v>
      </c>
      <c r="T238" s="1202"/>
      <c r="U238" s="1178" t="str">
        <f>IF(U227="","",VLOOKUP(U227,会社名検索用,36,FALSE))</f>
        <v>安全　二助7</v>
      </c>
      <c r="V238" s="1179"/>
      <c r="W238" s="1180"/>
      <c r="X238" s="452"/>
      <c r="Y238" s="441"/>
      <c r="Z238" s="1117"/>
      <c r="AA238" s="1201" t="s">
        <v>57</v>
      </c>
      <c r="AB238" s="1202"/>
      <c r="AC238" s="1178" t="str">
        <f>IF(AC227="","",VLOOKUP(AC227,会社名検索用,36,FALSE))</f>
        <v>安全　二助10</v>
      </c>
      <c r="AD238" s="1179"/>
      <c r="AE238" s="1180"/>
      <c r="AF238" s="452"/>
      <c r="AG238" s="453"/>
      <c r="AH238" s="1117"/>
      <c r="AI238" s="1201" t="s">
        <v>57</v>
      </c>
      <c r="AJ238" s="1202"/>
      <c r="AK238" s="1178" t="str">
        <f>IF(AK227="","",VLOOKUP(AK227,会社名検索用,36,FALSE))</f>
        <v>安全　二助13</v>
      </c>
      <c r="AL238" s="1179"/>
      <c r="AM238" s="1180"/>
      <c r="AN238" s="16"/>
      <c r="AO238" s="16"/>
      <c r="AP238" s="16"/>
    </row>
    <row r="239" spans="1:42" ht="15.95" customHeight="1" x14ac:dyDescent="0.15">
      <c r="G239" s="15"/>
      <c r="H239" s="16"/>
      <c r="I239" s="26"/>
      <c r="J239" s="1117"/>
      <c r="K239" s="1183" t="str">
        <f>IF(M227="","",IF(VLOOKUP(M227,会社名検索用,28,FALSE)="","技術者区分未入力",(VLOOKUP(M227,会社名検索用,28,FALSE))))</f>
        <v>現場責任者</v>
      </c>
      <c r="L239" s="1184"/>
      <c r="M239" s="1178" t="str">
        <f>IF(M227="","",VLOOKUP(M227,会社名検索用,30,FALSE))</f>
        <v>主任　二子4</v>
      </c>
      <c r="N239" s="1179"/>
      <c r="O239" s="1180"/>
      <c r="P239" s="455"/>
      <c r="Q239" s="462"/>
      <c r="R239" s="1117"/>
      <c r="S239" s="1183" t="str">
        <f>IF(U227="","",IF(VLOOKUP(U227,会社名検索用,28,FALSE)="","技術者区分未入力",(VLOOKUP(U227,会社名検索用,28,FALSE))))</f>
        <v>主任技術者</v>
      </c>
      <c r="T239" s="1184"/>
      <c r="U239" s="1178" t="str">
        <f>IF(U227="","",VLOOKUP(U227,会社名検索用,30,FALSE))</f>
        <v>主任　二子7</v>
      </c>
      <c r="V239" s="1179"/>
      <c r="W239" s="1180"/>
      <c r="X239" s="452"/>
      <c r="Y239" s="453"/>
      <c r="Z239" s="1117"/>
      <c r="AA239" s="1183" t="str">
        <f>IF(AC227="","",IF(VLOOKUP(AC227,会社名検索用,28,FALSE)="","技術者区分未入力",(VLOOKUP(AC227,会社名検索用,28,FALSE))))</f>
        <v>主任技術者</v>
      </c>
      <c r="AB239" s="1184"/>
      <c r="AC239" s="1178" t="str">
        <f>IF(AC227="","",VLOOKUP(AC227,会社名検索用,30,FALSE))</f>
        <v>主任　二子10</v>
      </c>
      <c r="AD239" s="1179"/>
      <c r="AE239" s="1180"/>
      <c r="AF239" s="452"/>
      <c r="AG239" s="453"/>
      <c r="AH239" s="1117"/>
      <c r="AI239" s="1183" t="str">
        <f>IF(AK227="","",IF(VLOOKUP(AK227,会社名検索用,28,FALSE)="","技術者区分未入力",(VLOOKUP(AK227,会社名検索用,28,FALSE))))</f>
        <v>主任技術者</v>
      </c>
      <c r="AJ239" s="1184"/>
      <c r="AK239" s="1178" t="str">
        <f>IF(AK227="","",VLOOKUP(AK227,会社名検索用,30,FALSE))</f>
        <v>主任　二子13</v>
      </c>
      <c r="AL239" s="1179"/>
      <c r="AM239" s="1180"/>
      <c r="AN239" s="16"/>
      <c r="AO239" s="16"/>
      <c r="AP239" s="16"/>
    </row>
    <row r="240" spans="1:42" ht="15.95" customHeight="1" x14ac:dyDescent="0.15">
      <c r="E240" s="50"/>
      <c r="F240" s="50"/>
      <c r="G240" s="15"/>
      <c r="H240" s="16"/>
      <c r="I240" s="26"/>
      <c r="J240" s="1117"/>
      <c r="K240" s="1203"/>
      <c r="L240" s="1204" t="s">
        <v>1279</v>
      </c>
      <c r="M240" s="1198" t="str">
        <f>IF(M227="","",VLOOKUP(M227,会社名検索用,32,FALSE))</f>
        <v>有</v>
      </c>
      <c r="N240" s="1205"/>
      <c r="O240" s="1206"/>
      <c r="P240" s="455"/>
      <c r="Q240" s="462"/>
      <c r="R240" s="1117"/>
      <c r="S240" s="1203"/>
      <c r="T240" s="1204" t="s">
        <v>1279</v>
      </c>
      <c r="U240" s="1198" t="str">
        <f>IF(U227="","",VLOOKUP(U227,会社名検索用,32,FALSE))</f>
        <v>有</v>
      </c>
      <c r="V240" s="1205"/>
      <c r="W240" s="1206"/>
      <c r="X240" s="452"/>
      <c r="Y240" s="452"/>
      <c r="Z240" s="1117"/>
      <c r="AA240" s="1203"/>
      <c r="AB240" s="1204" t="s">
        <v>1279</v>
      </c>
      <c r="AC240" s="1198" t="str">
        <f>IF(AC227="","",VLOOKUP(AC227,会社名検索用,32,FALSE))</f>
        <v>有</v>
      </c>
      <c r="AD240" s="1205"/>
      <c r="AE240" s="1206"/>
      <c r="AF240" s="452"/>
      <c r="AG240" s="453"/>
      <c r="AH240" s="1117"/>
      <c r="AI240" s="1203"/>
      <c r="AJ240" s="1204" t="s">
        <v>1279</v>
      </c>
      <c r="AK240" s="1198" t="str">
        <f>IF(AK227="","",VLOOKUP(AK227,会社名検索用,32,FALSE))</f>
        <v>有</v>
      </c>
      <c r="AL240" s="1205"/>
      <c r="AM240" s="1206"/>
      <c r="AN240" s="16"/>
      <c r="AO240" s="16"/>
      <c r="AP240" s="16"/>
    </row>
    <row r="241" spans="7:42" ht="15.95" customHeight="1" x14ac:dyDescent="0.15">
      <c r="G241" s="15"/>
      <c r="H241" s="16"/>
      <c r="I241" s="26"/>
      <c r="J241" s="33" t="s">
        <v>58</v>
      </c>
      <c r="K241" s="1207" t="s">
        <v>1232</v>
      </c>
      <c r="L241" s="1208"/>
      <c r="M241" s="1209"/>
      <c r="N241" s="1210"/>
      <c r="O241" s="1211"/>
      <c r="P241" s="455"/>
      <c r="Q241" s="462"/>
      <c r="R241" s="33" t="s">
        <v>58</v>
      </c>
      <c r="S241" s="1207" t="s">
        <v>1232</v>
      </c>
      <c r="T241" s="1208"/>
      <c r="U241" s="1209"/>
      <c r="V241" s="1210"/>
      <c r="W241" s="1211"/>
      <c r="X241" s="452"/>
      <c r="Y241" s="452"/>
      <c r="Z241" s="33" t="s">
        <v>58</v>
      </c>
      <c r="AA241" s="1207" t="s">
        <v>1232</v>
      </c>
      <c r="AB241" s="1208"/>
      <c r="AC241" s="1209"/>
      <c r="AD241" s="1210"/>
      <c r="AE241" s="1211"/>
      <c r="AF241" s="452"/>
      <c r="AG241" s="453"/>
      <c r="AH241" s="33" t="s">
        <v>58</v>
      </c>
      <c r="AI241" s="1207" t="s">
        <v>1232</v>
      </c>
      <c r="AJ241" s="1208"/>
      <c r="AK241" s="1209"/>
      <c r="AL241" s="1210"/>
      <c r="AM241" s="1211"/>
      <c r="AN241" s="16"/>
      <c r="AO241" s="16"/>
      <c r="AP241" s="16"/>
    </row>
    <row r="242" spans="7:42" ht="15.95" customHeight="1" x14ac:dyDescent="0.15">
      <c r="G242" s="15"/>
      <c r="H242" s="16"/>
      <c r="I242" s="16"/>
      <c r="J242" s="35" t="s">
        <v>59</v>
      </c>
      <c r="K242" s="1212"/>
      <c r="L242" s="1213" t="s">
        <v>60</v>
      </c>
      <c r="M242" s="1209"/>
      <c r="N242" s="1210"/>
      <c r="O242" s="1211"/>
      <c r="P242" s="455"/>
      <c r="Q242" s="477"/>
      <c r="R242" s="35" t="s">
        <v>59</v>
      </c>
      <c r="S242" s="1212"/>
      <c r="T242" s="1213" t="s">
        <v>60</v>
      </c>
      <c r="U242" s="1209"/>
      <c r="V242" s="1210"/>
      <c r="W242" s="1211"/>
      <c r="X242" s="452"/>
      <c r="Y242" s="477"/>
      <c r="Z242" s="35" t="s">
        <v>59</v>
      </c>
      <c r="AA242" s="1212"/>
      <c r="AB242" s="1213" t="s">
        <v>60</v>
      </c>
      <c r="AC242" s="1209"/>
      <c r="AD242" s="1210"/>
      <c r="AE242" s="1211"/>
      <c r="AF242" s="452"/>
      <c r="AG242" s="453"/>
      <c r="AH242" s="35" t="s">
        <v>59</v>
      </c>
      <c r="AI242" s="1212"/>
      <c r="AJ242" s="1213" t="s">
        <v>60</v>
      </c>
      <c r="AK242" s="1209"/>
      <c r="AL242" s="1210"/>
      <c r="AM242" s="1211"/>
      <c r="AN242" s="16"/>
      <c r="AO242" s="16"/>
      <c r="AP242" s="16"/>
    </row>
    <row r="243" spans="7:42" ht="15.95" customHeight="1" thickBot="1" x14ac:dyDescent="0.2">
      <c r="G243" s="15"/>
      <c r="H243" s="16"/>
      <c r="I243" s="26"/>
      <c r="J243" s="37" t="s">
        <v>7</v>
      </c>
      <c r="K243" s="1167">
        <f>IF(M227="","",VLOOKUP(M227,会社名検索用,8,FALSE))</f>
        <v>43941</v>
      </c>
      <c r="L243" s="1165"/>
      <c r="M243" s="1154" t="str">
        <f>IF(M227="","","～")</f>
        <v>～</v>
      </c>
      <c r="N243" s="1165">
        <f>IF(M227="","",VLOOKUP(M227,会社名検索用,9,FALSE))</f>
        <v>44279</v>
      </c>
      <c r="O243" s="1166"/>
      <c r="P243" s="455"/>
      <c r="Q243" s="477"/>
      <c r="R243" s="37" t="s">
        <v>7</v>
      </c>
      <c r="S243" s="1167">
        <f>IF(U227="","",VLOOKUP(U227,会社名検索用,8,FALSE))</f>
        <v>43962</v>
      </c>
      <c r="T243" s="1165"/>
      <c r="U243" s="1154" t="str">
        <f>IF(U227="","","～")</f>
        <v>～</v>
      </c>
      <c r="V243" s="1165">
        <f>IF(U227="","",VLOOKUP(U227,会社名検索用,9,FALSE))</f>
        <v>44275</v>
      </c>
      <c r="W243" s="1166"/>
      <c r="X243" s="452"/>
      <c r="Y243" s="452"/>
      <c r="Z243" s="37" t="s">
        <v>7</v>
      </c>
      <c r="AA243" s="1167">
        <f>IF(AC227="","",VLOOKUP(AC227,会社名検索用,8,FALSE))</f>
        <v>43972</v>
      </c>
      <c r="AB243" s="1165"/>
      <c r="AC243" s="1154" t="str">
        <f>IF(AC227="","","～")</f>
        <v>～</v>
      </c>
      <c r="AD243" s="1165">
        <f>IF(AC227="","",VLOOKUP(AC227,会社名検索用,9,FALSE))</f>
        <v>44275</v>
      </c>
      <c r="AE243" s="1166"/>
      <c r="AF243" s="452"/>
      <c r="AG243" s="453"/>
      <c r="AH243" s="37" t="s">
        <v>7</v>
      </c>
      <c r="AI243" s="1167">
        <f>IF(AK227="","",VLOOKUP(AK227,会社名検索用,8,FALSE))</f>
        <v>43976</v>
      </c>
      <c r="AJ243" s="1165"/>
      <c r="AK243" s="1154" t="str">
        <f>IF(AK227="","","～")</f>
        <v>～</v>
      </c>
      <c r="AL243" s="1165">
        <f>IF(AK227="","",VLOOKUP(AK227,会社名検索用,9,FALSE))</f>
        <v>44042</v>
      </c>
      <c r="AM243" s="1166"/>
      <c r="AN243" s="16"/>
      <c r="AO243" s="16"/>
      <c r="AP243" s="16"/>
    </row>
    <row r="244" spans="7:42" ht="14.1" customHeight="1" x14ac:dyDescent="0.15">
      <c r="G244" s="16"/>
      <c r="H244" s="26"/>
      <c r="I244" s="16"/>
      <c r="J244" s="39"/>
      <c r="K244" s="30"/>
      <c r="L244" s="452"/>
      <c r="M244" s="452"/>
      <c r="N244" s="452"/>
      <c r="O244" s="452"/>
      <c r="P244" s="455"/>
      <c r="Q244" s="455"/>
      <c r="R244" s="455"/>
      <c r="S244" s="452"/>
      <c r="T244" s="452"/>
      <c r="U244" s="452"/>
      <c r="V244" s="452"/>
      <c r="W244" s="452"/>
      <c r="X244" s="452"/>
      <c r="Y244" s="452"/>
      <c r="Z244" s="455"/>
      <c r="AA244" s="452"/>
      <c r="AB244" s="452"/>
      <c r="AC244" s="452"/>
      <c r="AD244" s="452"/>
      <c r="AE244" s="452"/>
      <c r="AF244" s="452"/>
      <c r="AG244" s="452"/>
      <c r="AH244" s="455"/>
      <c r="AI244" s="452"/>
      <c r="AJ244" s="452"/>
      <c r="AK244" s="452"/>
      <c r="AL244" s="452"/>
      <c r="AM244" s="452"/>
      <c r="AN244" s="16"/>
      <c r="AO244" s="16"/>
      <c r="AP244" s="16"/>
    </row>
  </sheetData>
  <mergeCells count="1212">
    <mergeCell ref="M240:O240"/>
    <mergeCell ref="U240:W240"/>
    <mergeCell ref="AC240:AE240"/>
    <mergeCell ref="AK240:AM240"/>
    <mergeCell ref="M241:O241"/>
    <mergeCell ref="U241:W241"/>
    <mergeCell ref="AC241:AE241"/>
    <mergeCell ref="AK241:AM241"/>
    <mergeCell ref="M242:O242"/>
    <mergeCell ref="U242:W242"/>
    <mergeCell ref="AC242:AE242"/>
    <mergeCell ref="AK242:AM242"/>
    <mergeCell ref="K243:L243"/>
    <mergeCell ref="N243:O243"/>
    <mergeCell ref="S243:T243"/>
    <mergeCell ref="V243:W243"/>
    <mergeCell ref="AA243:AB243"/>
    <mergeCell ref="AD243:AE243"/>
    <mergeCell ref="AI243:AJ243"/>
    <mergeCell ref="AL243:AM243"/>
    <mergeCell ref="AC228:AE228"/>
    <mergeCell ref="AK228:AM228"/>
    <mergeCell ref="K229:L232"/>
    <mergeCell ref="M229:O232"/>
    <mergeCell ref="S229:T232"/>
    <mergeCell ref="U229:W232"/>
    <mergeCell ref="AA229:AB232"/>
    <mergeCell ref="AC229:AE232"/>
    <mergeCell ref="AI229:AJ232"/>
    <mergeCell ref="AK229:AM232"/>
    <mergeCell ref="K234:L234"/>
    <mergeCell ref="S234:T234"/>
    <mergeCell ref="AA234:AB234"/>
    <mergeCell ref="AI234:AJ234"/>
    <mergeCell ref="K236:L236"/>
    <mergeCell ref="S236:T236"/>
    <mergeCell ref="AA236:AB236"/>
    <mergeCell ref="AI236:AJ236"/>
    <mergeCell ref="K220:L220"/>
    <mergeCell ref="S220:T220"/>
    <mergeCell ref="AA220:AB220"/>
    <mergeCell ref="AI220:AJ220"/>
    <mergeCell ref="M221:O221"/>
    <mergeCell ref="U221:W221"/>
    <mergeCell ref="AC221:AE221"/>
    <mergeCell ref="AK221:AM221"/>
    <mergeCell ref="M222:O222"/>
    <mergeCell ref="U222:W222"/>
    <mergeCell ref="AC222:AE222"/>
    <mergeCell ref="AK222:AM222"/>
    <mergeCell ref="M223:O223"/>
    <mergeCell ref="U223:W223"/>
    <mergeCell ref="AC223:AE223"/>
    <mergeCell ref="AK223:AM223"/>
    <mergeCell ref="K224:L224"/>
    <mergeCell ref="N224:O224"/>
    <mergeCell ref="S224:T224"/>
    <mergeCell ref="V224:W224"/>
    <mergeCell ref="AA224:AB224"/>
    <mergeCell ref="AD224:AE224"/>
    <mergeCell ref="AI224:AJ224"/>
    <mergeCell ref="AL224:AM224"/>
    <mergeCell ref="K205:L205"/>
    <mergeCell ref="N205:O205"/>
    <mergeCell ref="S205:T205"/>
    <mergeCell ref="V205:W205"/>
    <mergeCell ref="AA205:AB205"/>
    <mergeCell ref="AD205:AE205"/>
    <mergeCell ref="AI205:AJ205"/>
    <mergeCell ref="AL205:AM205"/>
    <mergeCell ref="C206:D206"/>
    <mergeCell ref="C207:D207"/>
    <mergeCell ref="J208:J221"/>
    <mergeCell ref="M208:O208"/>
    <mergeCell ref="R208:R221"/>
    <mergeCell ref="U208:W208"/>
    <mergeCell ref="Z208:Z221"/>
    <mergeCell ref="AC208:AE208"/>
    <mergeCell ref="AH208:AH221"/>
    <mergeCell ref="AK208:AM208"/>
    <mergeCell ref="M209:O209"/>
    <mergeCell ref="U209:W209"/>
    <mergeCell ref="AC209:AE209"/>
    <mergeCell ref="AK209:AM209"/>
    <mergeCell ref="K210:L213"/>
    <mergeCell ref="M210:O213"/>
    <mergeCell ref="S210:T213"/>
    <mergeCell ref="U210:W213"/>
    <mergeCell ref="AA210:AB213"/>
    <mergeCell ref="AC210:AE213"/>
    <mergeCell ref="AI210:AJ213"/>
    <mergeCell ref="AK210:AM213"/>
    <mergeCell ref="K215:L215"/>
    <mergeCell ref="K216:L216"/>
    <mergeCell ref="A192:B192"/>
    <mergeCell ref="A193:B193"/>
    <mergeCell ref="A194:B194"/>
    <mergeCell ref="C195:D195"/>
    <mergeCell ref="C196:D196"/>
    <mergeCell ref="K198:L198"/>
    <mergeCell ref="S198:T198"/>
    <mergeCell ref="AA198:AB198"/>
    <mergeCell ref="AI198:AJ198"/>
    <mergeCell ref="C201:D201"/>
    <mergeCell ref="K201:L201"/>
    <mergeCell ref="S201:T201"/>
    <mergeCell ref="AA201:AB201"/>
    <mergeCell ref="AI201:AJ201"/>
    <mergeCell ref="M203:O203"/>
    <mergeCell ref="U203:W203"/>
    <mergeCell ref="AC203:AE203"/>
    <mergeCell ref="C184:G184"/>
    <mergeCell ref="L184:O184"/>
    <mergeCell ref="AJ184:AM184"/>
    <mergeCell ref="C185:G185"/>
    <mergeCell ref="L185:O185"/>
    <mergeCell ref="AJ185:AM185"/>
    <mergeCell ref="AO185:AS185"/>
    <mergeCell ref="J189:J202"/>
    <mergeCell ref="R189:R202"/>
    <mergeCell ref="Z189:Z202"/>
    <mergeCell ref="AH189:AH202"/>
    <mergeCell ref="M190:O190"/>
    <mergeCell ref="U190:W190"/>
    <mergeCell ref="AC190:AE190"/>
    <mergeCell ref="AK190:AM190"/>
    <mergeCell ref="K191:L194"/>
    <mergeCell ref="M191:O194"/>
    <mergeCell ref="S191:T194"/>
    <mergeCell ref="U191:W194"/>
    <mergeCell ref="AA191:AB194"/>
    <mergeCell ref="AC191:AE194"/>
    <mergeCell ref="AI191:AJ194"/>
    <mergeCell ref="AK191:AM194"/>
    <mergeCell ref="M180:O180"/>
    <mergeCell ref="U180:W180"/>
    <mergeCell ref="AC180:AE180"/>
    <mergeCell ref="AK180:AM180"/>
    <mergeCell ref="M181:O181"/>
    <mergeCell ref="U181:W181"/>
    <mergeCell ref="AC181:AE181"/>
    <mergeCell ref="AK181:AM181"/>
    <mergeCell ref="K182:L182"/>
    <mergeCell ref="N182:O182"/>
    <mergeCell ref="S182:T182"/>
    <mergeCell ref="V182:W182"/>
    <mergeCell ref="AA182:AB182"/>
    <mergeCell ref="AD182:AE182"/>
    <mergeCell ref="AI182:AJ182"/>
    <mergeCell ref="AL182:AM182"/>
    <mergeCell ref="C123:G123"/>
    <mergeCell ref="L123:O123"/>
    <mergeCell ref="AJ123:AM123"/>
    <mergeCell ref="J128:J141"/>
    <mergeCell ref="M128:O128"/>
    <mergeCell ref="R128:R141"/>
    <mergeCell ref="U128:W128"/>
    <mergeCell ref="Z128:Z141"/>
    <mergeCell ref="AC128:AE128"/>
    <mergeCell ref="AH128:AH141"/>
    <mergeCell ref="AK128:AM128"/>
    <mergeCell ref="K130:L133"/>
    <mergeCell ref="M130:O133"/>
    <mergeCell ref="S130:T133"/>
    <mergeCell ref="U130:W133"/>
    <mergeCell ref="AA130:AB133"/>
    <mergeCell ref="K163:L163"/>
    <mergeCell ref="N163:O163"/>
    <mergeCell ref="S163:T163"/>
    <mergeCell ref="V163:W163"/>
    <mergeCell ref="AA163:AB163"/>
    <mergeCell ref="AD163:AE163"/>
    <mergeCell ref="AI163:AJ163"/>
    <mergeCell ref="AL163:AM163"/>
    <mergeCell ref="J166:J179"/>
    <mergeCell ref="R166:R179"/>
    <mergeCell ref="Z166:Z179"/>
    <mergeCell ref="AH166:AH179"/>
    <mergeCell ref="M167:O167"/>
    <mergeCell ref="U167:W167"/>
    <mergeCell ref="AC167:AE167"/>
    <mergeCell ref="AK167:AM167"/>
    <mergeCell ref="K168:L171"/>
    <mergeCell ref="M168:O171"/>
    <mergeCell ref="S168:T171"/>
    <mergeCell ref="U168:W171"/>
    <mergeCell ref="AA168:AB171"/>
    <mergeCell ref="AC168:AE171"/>
    <mergeCell ref="AI168:AJ171"/>
    <mergeCell ref="AK168:AM171"/>
    <mergeCell ref="K175:L175"/>
    <mergeCell ref="S175:T175"/>
    <mergeCell ref="AA175:AB175"/>
    <mergeCell ref="AI175:AJ175"/>
    <mergeCell ref="K178:L178"/>
    <mergeCell ref="S178:T178"/>
    <mergeCell ref="AA178:AB178"/>
    <mergeCell ref="AI178:AJ178"/>
    <mergeCell ref="AL144:AM144"/>
    <mergeCell ref="C145:D145"/>
    <mergeCell ref="C146:D146"/>
    <mergeCell ref="J147:J160"/>
    <mergeCell ref="R147:R160"/>
    <mergeCell ref="Z147:Z160"/>
    <mergeCell ref="AH147:AH160"/>
    <mergeCell ref="K157:L157"/>
    <mergeCell ref="S157:T157"/>
    <mergeCell ref="AA157:AB157"/>
    <mergeCell ref="AI157:AJ157"/>
    <mergeCell ref="K159:L159"/>
    <mergeCell ref="S159:T159"/>
    <mergeCell ref="AA159:AB159"/>
    <mergeCell ref="AI159:AJ159"/>
    <mergeCell ref="M162:O162"/>
    <mergeCell ref="U162:W162"/>
    <mergeCell ref="AC162:AE162"/>
    <mergeCell ref="AK162:AM162"/>
    <mergeCell ref="N121:O121"/>
    <mergeCell ref="V121:W121"/>
    <mergeCell ref="AD121:AE121"/>
    <mergeCell ref="AL121:AM121"/>
    <mergeCell ref="K102:L102"/>
    <mergeCell ref="N102:O102"/>
    <mergeCell ref="S102:T102"/>
    <mergeCell ref="V102:W102"/>
    <mergeCell ref="AA102:AB102"/>
    <mergeCell ref="AD102:AE102"/>
    <mergeCell ref="AI102:AJ102"/>
    <mergeCell ref="AL102:AM102"/>
    <mergeCell ref="J105:J118"/>
    <mergeCell ref="M105:O105"/>
    <mergeCell ref="R105:R118"/>
    <mergeCell ref="U105:W105"/>
    <mergeCell ref="Z105:Z118"/>
    <mergeCell ref="AC105:AE105"/>
    <mergeCell ref="AH105:AH118"/>
    <mergeCell ref="AK105:AM105"/>
    <mergeCell ref="K107:L110"/>
    <mergeCell ref="M107:O110"/>
    <mergeCell ref="S107:T110"/>
    <mergeCell ref="U107:W110"/>
    <mergeCell ref="AA107:AB110"/>
    <mergeCell ref="AC107:AE110"/>
    <mergeCell ref="AI107:AJ110"/>
    <mergeCell ref="AK107:AM110"/>
    <mergeCell ref="K111:L111"/>
    <mergeCell ref="M111:O111"/>
    <mergeCell ref="S111:T111"/>
    <mergeCell ref="U111:W111"/>
    <mergeCell ref="AA111:AB111"/>
    <mergeCell ref="AC111:AE111"/>
    <mergeCell ref="AI111:AJ111"/>
    <mergeCell ref="AK111:AM111"/>
    <mergeCell ref="M97:O97"/>
    <mergeCell ref="K98:L98"/>
    <mergeCell ref="S98:T98"/>
    <mergeCell ref="AA98:AB98"/>
    <mergeCell ref="AI98:AJ98"/>
    <mergeCell ref="M99:O99"/>
    <mergeCell ref="U99:W99"/>
    <mergeCell ref="AC99:AE99"/>
    <mergeCell ref="AK99:AM99"/>
    <mergeCell ref="M100:O100"/>
    <mergeCell ref="U100:W100"/>
    <mergeCell ref="AC100:AE100"/>
    <mergeCell ref="AK100:AM100"/>
    <mergeCell ref="M101:O101"/>
    <mergeCell ref="U101:W101"/>
    <mergeCell ref="AC101:AE101"/>
    <mergeCell ref="AK101:AM101"/>
    <mergeCell ref="AK92:AM92"/>
    <mergeCell ref="K93:L93"/>
    <mergeCell ref="M93:O93"/>
    <mergeCell ref="S93:T93"/>
    <mergeCell ref="U93:W93"/>
    <mergeCell ref="AA93:AB93"/>
    <mergeCell ref="AC93:AE93"/>
    <mergeCell ref="AI93:AJ93"/>
    <mergeCell ref="AK93:AM93"/>
    <mergeCell ref="K94:L94"/>
    <mergeCell ref="M94:O94"/>
    <mergeCell ref="S94:T94"/>
    <mergeCell ref="U94:W94"/>
    <mergeCell ref="AK95:AM95"/>
    <mergeCell ref="M96:O96"/>
    <mergeCell ref="U96:W96"/>
    <mergeCell ref="AC96:AE96"/>
    <mergeCell ref="AK96:AM96"/>
    <mergeCell ref="V83:W83"/>
    <mergeCell ref="AA83:AB83"/>
    <mergeCell ref="AD83:AE83"/>
    <mergeCell ref="AI83:AJ83"/>
    <mergeCell ref="AL83:AM83"/>
    <mergeCell ref="J86:J99"/>
    <mergeCell ref="M86:O86"/>
    <mergeCell ref="R86:R99"/>
    <mergeCell ref="U86:W86"/>
    <mergeCell ref="Z86:Z99"/>
    <mergeCell ref="AC86:AE86"/>
    <mergeCell ref="AH86:AH99"/>
    <mergeCell ref="AK86:AM86"/>
    <mergeCell ref="M87:O87"/>
    <mergeCell ref="U87:W87"/>
    <mergeCell ref="AC87:AE87"/>
    <mergeCell ref="AK87:AM87"/>
    <mergeCell ref="K88:L91"/>
    <mergeCell ref="M88:O91"/>
    <mergeCell ref="S88:T91"/>
    <mergeCell ref="U88:W91"/>
    <mergeCell ref="AA88:AB91"/>
    <mergeCell ref="AC88:AE91"/>
    <mergeCell ref="AI88:AJ91"/>
    <mergeCell ref="AK88:AM91"/>
    <mergeCell ref="K92:L92"/>
    <mergeCell ref="M92:O92"/>
    <mergeCell ref="S92:T92"/>
    <mergeCell ref="U92:W92"/>
    <mergeCell ref="AA92:AB92"/>
    <mergeCell ref="AC92:AE92"/>
    <mergeCell ref="AI92:AJ92"/>
    <mergeCell ref="AD60:AE60"/>
    <mergeCell ref="AI52:AJ52"/>
    <mergeCell ref="AK52:AM52"/>
    <mergeCell ref="AL60:AM60"/>
    <mergeCell ref="C62:G62"/>
    <mergeCell ref="L62:O62"/>
    <mergeCell ref="AJ62:AM62"/>
    <mergeCell ref="AO63:AS63"/>
    <mergeCell ref="J67:J80"/>
    <mergeCell ref="M67:O67"/>
    <mergeCell ref="R67:R80"/>
    <mergeCell ref="U67:W67"/>
    <mergeCell ref="Z67:Z80"/>
    <mergeCell ref="AC67:AE67"/>
    <mergeCell ref="AH67:AH80"/>
    <mergeCell ref="AK67:AM67"/>
    <mergeCell ref="M68:O68"/>
    <mergeCell ref="U68:W68"/>
    <mergeCell ref="AC68:AE68"/>
    <mergeCell ref="AK68:AM68"/>
    <mergeCell ref="K69:L72"/>
    <mergeCell ref="M69:O72"/>
    <mergeCell ref="S69:T72"/>
    <mergeCell ref="U69:W72"/>
    <mergeCell ref="AA69:AB72"/>
    <mergeCell ref="AC69:AE72"/>
    <mergeCell ref="AI69:AJ72"/>
    <mergeCell ref="AK69:AM72"/>
    <mergeCell ref="K73:L73"/>
    <mergeCell ref="M73:O73"/>
    <mergeCell ref="S73:T73"/>
    <mergeCell ref="U73:W73"/>
    <mergeCell ref="J25:J38"/>
    <mergeCell ref="K35:L35"/>
    <mergeCell ref="K37:L37"/>
    <mergeCell ref="M40:O40"/>
    <mergeCell ref="K41:L41"/>
    <mergeCell ref="N41:O41"/>
    <mergeCell ref="K33:L33"/>
    <mergeCell ref="M33:O33"/>
    <mergeCell ref="S33:T33"/>
    <mergeCell ref="U33:W33"/>
    <mergeCell ref="V41:W41"/>
    <mergeCell ref="AA33:AB33"/>
    <mergeCell ref="AC33:AE33"/>
    <mergeCell ref="AD41:AE41"/>
    <mergeCell ref="AI33:AJ33"/>
    <mergeCell ref="AK33:AM33"/>
    <mergeCell ref="AL41:AM41"/>
    <mergeCell ref="K60:L60"/>
    <mergeCell ref="U40:W40"/>
    <mergeCell ref="AC40:AE40"/>
    <mergeCell ref="AK40:AM40"/>
    <mergeCell ref="M59:O59"/>
    <mergeCell ref="U59:W59"/>
    <mergeCell ref="AC59:AE59"/>
    <mergeCell ref="AK59:AM59"/>
    <mergeCell ref="U56:W56"/>
    <mergeCell ref="K54:L54"/>
    <mergeCell ref="S41:T41"/>
    <mergeCell ref="AA41:AB41"/>
    <mergeCell ref="AI41:AJ41"/>
    <mergeCell ref="AC54:AE54"/>
    <mergeCell ref="AK54:AM54"/>
    <mergeCell ref="AC58:AE58"/>
    <mergeCell ref="AK58:AM58"/>
    <mergeCell ref="S60:T60"/>
    <mergeCell ref="AA60:AB60"/>
    <mergeCell ref="AI60:AJ60"/>
    <mergeCell ref="AK55:AM55"/>
    <mergeCell ref="AK57:AM57"/>
    <mergeCell ref="AI56:AJ56"/>
    <mergeCell ref="K52:L52"/>
    <mergeCell ref="M52:O52"/>
    <mergeCell ref="N60:O60"/>
    <mergeCell ref="S52:T52"/>
    <mergeCell ref="U52:W52"/>
    <mergeCell ref="V60:W60"/>
    <mergeCell ref="AA52:AB52"/>
    <mergeCell ref="M20:O20"/>
    <mergeCell ref="U20:W20"/>
    <mergeCell ref="AC20:AE20"/>
    <mergeCell ref="AO2:AS2"/>
    <mergeCell ref="C5:D5"/>
    <mergeCell ref="C7:D7"/>
    <mergeCell ref="AJ2:AM2"/>
    <mergeCell ref="AJ1:AM1"/>
    <mergeCell ref="A8:B8"/>
    <mergeCell ref="C8:D8"/>
    <mergeCell ref="A5:B5"/>
    <mergeCell ref="A6:B6"/>
    <mergeCell ref="C6:D6"/>
    <mergeCell ref="C1:G1"/>
    <mergeCell ref="L1:O1"/>
    <mergeCell ref="C2:G2"/>
    <mergeCell ref="L2:O2"/>
    <mergeCell ref="AC6:AE6"/>
    <mergeCell ref="AK6:AM6"/>
    <mergeCell ref="M6:O6"/>
    <mergeCell ref="U6:W6"/>
    <mergeCell ref="Z6:Z19"/>
    <mergeCell ref="AH6:AH19"/>
    <mergeCell ref="A11:B11"/>
    <mergeCell ref="C11:D11"/>
    <mergeCell ref="K18:L18"/>
    <mergeCell ref="M18:O18"/>
    <mergeCell ref="AI13:AJ13"/>
    <mergeCell ref="AI16:AJ16"/>
    <mergeCell ref="AC17:AE17"/>
    <mergeCell ref="AK17:AM17"/>
    <mergeCell ref="M13:O13"/>
    <mergeCell ref="U13:W13"/>
    <mergeCell ref="AC13:AE13"/>
    <mergeCell ref="AK13:AM13"/>
    <mergeCell ref="AA18:AB18"/>
    <mergeCell ref="AC18:AE18"/>
    <mergeCell ref="M17:O17"/>
    <mergeCell ref="U17:W17"/>
    <mergeCell ref="AA13:AB13"/>
    <mergeCell ref="AA16:AB16"/>
    <mergeCell ref="AC16:AE16"/>
    <mergeCell ref="AK16:AM16"/>
    <mergeCell ref="AK19:AM19"/>
    <mergeCell ref="A10:B10"/>
    <mergeCell ref="K16:L16"/>
    <mergeCell ref="M16:O16"/>
    <mergeCell ref="M12:O12"/>
    <mergeCell ref="M19:O19"/>
    <mergeCell ref="C18:D18"/>
    <mergeCell ref="AC19:AE19"/>
    <mergeCell ref="AK18:AM18"/>
    <mergeCell ref="K14:L14"/>
    <mergeCell ref="M14:O14"/>
    <mergeCell ref="S14:T14"/>
    <mergeCell ref="U14:W14"/>
    <mergeCell ref="AA14:AB14"/>
    <mergeCell ref="AC14:AE14"/>
    <mergeCell ref="AI14:AJ14"/>
    <mergeCell ref="AK14:AM14"/>
    <mergeCell ref="M7:O7"/>
    <mergeCell ref="U7:W7"/>
    <mergeCell ref="AC7:AE7"/>
    <mergeCell ref="S18:T18"/>
    <mergeCell ref="A9:B9"/>
    <mergeCell ref="C9:D9"/>
    <mergeCell ref="C14:D14"/>
    <mergeCell ref="C10:D10"/>
    <mergeCell ref="S12:T12"/>
    <mergeCell ref="U12:W12"/>
    <mergeCell ref="S13:T13"/>
    <mergeCell ref="S16:T16"/>
    <mergeCell ref="U16:W16"/>
    <mergeCell ref="U19:W19"/>
    <mergeCell ref="AA12:AB12"/>
    <mergeCell ref="K12:L12"/>
    <mergeCell ref="K13:L13"/>
    <mergeCell ref="K8:L11"/>
    <mergeCell ref="M8:O11"/>
    <mergeCell ref="S8:T11"/>
    <mergeCell ref="U8:W11"/>
    <mergeCell ref="AA8:AB11"/>
    <mergeCell ref="AC8:AE11"/>
    <mergeCell ref="AC12:AE12"/>
    <mergeCell ref="C19:D19"/>
    <mergeCell ref="C13:D13"/>
    <mergeCell ref="U18:W18"/>
    <mergeCell ref="C12:D12"/>
    <mergeCell ref="U15:W15"/>
    <mergeCell ref="AA15:AB15"/>
    <mergeCell ref="K15:L15"/>
    <mergeCell ref="M15:O15"/>
    <mergeCell ref="C24:D24"/>
    <mergeCell ref="M38:O38"/>
    <mergeCell ref="U38:W38"/>
    <mergeCell ref="AC38:AE38"/>
    <mergeCell ref="AI18:AJ18"/>
    <mergeCell ref="K31:L31"/>
    <mergeCell ref="K32:L32"/>
    <mergeCell ref="M32:O32"/>
    <mergeCell ref="M37:O37"/>
    <mergeCell ref="S31:T31"/>
    <mergeCell ref="S32:T32"/>
    <mergeCell ref="U32:W32"/>
    <mergeCell ref="S35:T35"/>
    <mergeCell ref="S37:T37"/>
    <mergeCell ref="U37:W37"/>
    <mergeCell ref="AA31:AB31"/>
    <mergeCell ref="K22:L22"/>
    <mergeCell ref="J6:J19"/>
    <mergeCell ref="R6:R19"/>
    <mergeCell ref="C23:D23"/>
    <mergeCell ref="M35:O35"/>
    <mergeCell ref="U35:W35"/>
    <mergeCell ref="AA35:AB35"/>
    <mergeCell ref="R25:R38"/>
    <mergeCell ref="Z25:Z38"/>
    <mergeCell ref="AA22:AB22"/>
    <mergeCell ref="M25:O25"/>
    <mergeCell ref="U25:W25"/>
    <mergeCell ref="M21:O21"/>
    <mergeCell ref="AK7:AM7"/>
    <mergeCell ref="AI8:AJ11"/>
    <mergeCell ref="AK8:AM11"/>
    <mergeCell ref="AK21:AM21"/>
    <mergeCell ref="AI12:AJ12"/>
    <mergeCell ref="AK12:AM12"/>
    <mergeCell ref="AK32:AM32"/>
    <mergeCell ref="AI35:AJ35"/>
    <mergeCell ref="AC26:AE26"/>
    <mergeCell ref="AK26:AM26"/>
    <mergeCell ref="AI27:AJ30"/>
    <mergeCell ref="AK27:AM30"/>
    <mergeCell ref="AK35:AM35"/>
    <mergeCell ref="AH25:AH38"/>
    <mergeCell ref="AC32:AE32"/>
    <mergeCell ref="AC35:AE35"/>
    <mergeCell ref="AK36:AM36"/>
    <mergeCell ref="AK25:AM25"/>
    <mergeCell ref="AK31:AM31"/>
    <mergeCell ref="AI31:AJ31"/>
    <mergeCell ref="AI32:AJ32"/>
    <mergeCell ref="AC21:AE21"/>
    <mergeCell ref="AI22:AJ22"/>
    <mergeCell ref="AC36:AE36"/>
    <mergeCell ref="AC25:AE25"/>
    <mergeCell ref="AC31:AE31"/>
    <mergeCell ref="AI15:AJ15"/>
    <mergeCell ref="AK15:AM15"/>
    <mergeCell ref="AC15:AE15"/>
    <mergeCell ref="AK20:AM20"/>
    <mergeCell ref="AD22:AE22"/>
    <mergeCell ref="AL22:AM22"/>
    <mergeCell ref="U21:W21"/>
    <mergeCell ref="AK38:AM38"/>
    <mergeCell ref="AA37:AB37"/>
    <mergeCell ref="AC37:AE37"/>
    <mergeCell ref="AI37:AJ37"/>
    <mergeCell ref="AK37:AM37"/>
    <mergeCell ref="AI50:AJ50"/>
    <mergeCell ref="AK50:AM50"/>
    <mergeCell ref="M39:O39"/>
    <mergeCell ref="U39:W39"/>
    <mergeCell ref="AC39:AE39"/>
    <mergeCell ref="U50:W50"/>
    <mergeCell ref="S51:T51"/>
    <mergeCell ref="S54:T54"/>
    <mergeCell ref="AA54:AB54"/>
    <mergeCell ref="S50:T50"/>
    <mergeCell ref="AK45:AM45"/>
    <mergeCell ref="AK39:AM39"/>
    <mergeCell ref="M50:O50"/>
    <mergeCell ref="AI34:AJ34"/>
    <mergeCell ref="AK34:AM34"/>
    <mergeCell ref="AC34:AE34"/>
    <mergeCell ref="M26:O26"/>
    <mergeCell ref="U26:W26"/>
    <mergeCell ref="M36:O36"/>
    <mergeCell ref="U36:W36"/>
    <mergeCell ref="M31:O31"/>
    <mergeCell ref="U31:W31"/>
    <mergeCell ref="S22:T22"/>
    <mergeCell ref="N22:O22"/>
    <mergeCell ref="V22:W22"/>
    <mergeCell ref="AC52:AE52"/>
    <mergeCell ref="AK56:AM56"/>
    <mergeCell ref="M58:O58"/>
    <mergeCell ref="U58:W58"/>
    <mergeCell ref="AK44:AM44"/>
    <mergeCell ref="M51:O51"/>
    <mergeCell ref="U51:W51"/>
    <mergeCell ref="AC51:AE51"/>
    <mergeCell ref="AK51:AM51"/>
    <mergeCell ref="M54:O54"/>
    <mergeCell ref="U54:W54"/>
    <mergeCell ref="AI51:AJ51"/>
    <mergeCell ref="AI54:AJ54"/>
    <mergeCell ref="AA50:AB50"/>
    <mergeCell ref="AC50:AE50"/>
    <mergeCell ref="AA51:AB51"/>
    <mergeCell ref="AA46:AB49"/>
    <mergeCell ref="AC46:AE49"/>
    <mergeCell ref="AI46:AJ49"/>
    <mergeCell ref="AK46:AM49"/>
    <mergeCell ref="M44:O44"/>
    <mergeCell ref="U44:W44"/>
    <mergeCell ref="AC44:AE44"/>
    <mergeCell ref="M55:O55"/>
    <mergeCell ref="U55:W55"/>
    <mergeCell ref="M45:O45"/>
    <mergeCell ref="U45:W45"/>
    <mergeCell ref="AI53:AJ53"/>
    <mergeCell ref="AK53:AM53"/>
    <mergeCell ref="AA53:AB53"/>
    <mergeCell ref="AC53:AE53"/>
    <mergeCell ref="J44:J57"/>
    <mergeCell ref="R44:R57"/>
    <mergeCell ref="Z44:Z57"/>
    <mergeCell ref="AH44:AH57"/>
    <mergeCell ref="K27:L30"/>
    <mergeCell ref="M27:O30"/>
    <mergeCell ref="S27:T30"/>
    <mergeCell ref="U27:W30"/>
    <mergeCell ref="AA27:AB30"/>
    <mergeCell ref="AC27:AE30"/>
    <mergeCell ref="K46:L49"/>
    <mergeCell ref="M46:O49"/>
    <mergeCell ref="S46:T49"/>
    <mergeCell ref="U46:W49"/>
    <mergeCell ref="K56:L56"/>
    <mergeCell ref="M56:O56"/>
    <mergeCell ref="AA56:AB56"/>
    <mergeCell ref="AC56:AE56"/>
    <mergeCell ref="S56:T56"/>
    <mergeCell ref="AC45:AE45"/>
    <mergeCell ref="AC55:AE55"/>
    <mergeCell ref="AA32:AB32"/>
    <mergeCell ref="M57:O57"/>
    <mergeCell ref="U57:W57"/>
    <mergeCell ref="AC57:AE57"/>
    <mergeCell ref="K50:L50"/>
    <mergeCell ref="K51:L51"/>
    <mergeCell ref="S34:T34"/>
    <mergeCell ref="U34:W34"/>
    <mergeCell ref="S53:T53"/>
    <mergeCell ref="U53:W53"/>
    <mergeCell ref="AA34:AB34"/>
    <mergeCell ref="A66:B66"/>
    <mergeCell ref="C66:D66"/>
    <mergeCell ref="A67:B67"/>
    <mergeCell ref="C67:D67"/>
    <mergeCell ref="K76:L76"/>
    <mergeCell ref="M76:O76"/>
    <mergeCell ref="C75:D75"/>
    <mergeCell ref="K75:L75"/>
    <mergeCell ref="U76:W76"/>
    <mergeCell ref="AA76:AB76"/>
    <mergeCell ref="AC76:AE76"/>
    <mergeCell ref="AI76:AJ76"/>
    <mergeCell ref="C68:D68"/>
    <mergeCell ref="A69:B69"/>
    <mergeCell ref="C69:D69"/>
    <mergeCell ref="M75:O75"/>
    <mergeCell ref="AA73:AB73"/>
    <mergeCell ref="AC73:AE73"/>
    <mergeCell ref="AI73:AJ73"/>
    <mergeCell ref="AK73:AM73"/>
    <mergeCell ref="K74:L74"/>
    <mergeCell ref="M74:O74"/>
    <mergeCell ref="S74:T74"/>
    <mergeCell ref="U74:W74"/>
    <mergeCell ref="AA74:AB74"/>
    <mergeCell ref="AC74:AE74"/>
    <mergeCell ref="AI74:AJ74"/>
    <mergeCell ref="AK74:AM74"/>
    <mergeCell ref="A72:B72"/>
    <mergeCell ref="C72:D72"/>
    <mergeCell ref="C73:D73"/>
    <mergeCell ref="C74:D74"/>
    <mergeCell ref="M81:O81"/>
    <mergeCell ref="U81:W81"/>
    <mergeCell ref="A70:B70"/>
    <mergeCell ref="C70:D70"/>
    <mergeCell ref="S76:T76"/>
    <mergeCell ref="A71:B71"/>
    <mergeCell ref="C71:D71"/>
    <mergeCell ref="AJ63:AM63"/>
    <mergeCell ref="K77:L77"/>
    <mergeCell ref="M77:O77"/>
    <mergeCell ref="S77:T77"/>
    <mergeCell ref="U77:W77"/>
    <mergeCell ref="AA77:AB77"/>
    <mergeCell ref="AC77:AE77"/>
    <mergeCell ref="AI77:AJ77"/>
    <mergeCell ref="AK77:AM77"/>
    <mergeCell ref="C79:D79"/>
    <mergeCell ref="M79:O79"/>
    <mergeCell ref="U79:W79"/>
    <mergeCell ref="AC79:AE79"/>
    <mergeCell ref="S75:T75"/>
    <mergeCell ref="U75:W75"/>
    <mergeCell ref="M78:O78"/>
    <mergeCell ref="U78:W78"/>
    <mergeCell ref="AK75:AM75"/>
    <mergeCell ref="AK98:AM98"/>
    <mergeCell ref="AK79:AM79"/>
    <mergeCell ref="M80:O80"/>
    <mergeCell ref="U80:W80"/>
    <mergeCell ref="AC80:AE80"/>
    <mergeCell ref="AK80:AM80"/>
    <mergeCell ref="C80:D80"/>
    <mergeCell ref="AK76:AM76"/>
    <mergeCell ref="AC78:AE78"/>
    <mergeCell ref="AC81:AE81"/>
    <mergeCell ref="AK78:AM78"/>
    <mergeCell ref="AK81:AM81"/>
    <mergeCell ref="AA94:AB94"/>
    <mergeCell ref="AC94:AE94"/>
    <mergeCell ref="AI94:AJ94"/>
    <mergeCell ref="AK94:AM94"/>
    <mergeCell ref="AA75:AB75"/>
    <mergeCell ref="AC75:AE75"/>
    <mergeCell ref="AI75:AJ75"/>
    <mergeCell ref="K96:L96"/>
    <mergeCell ref="S96:T96"/>
    <mergeCell ref="K95:L95"/>
    <mergeCell ref="M95:O95"/>
    <mergeCell ref="S95:T95"/>
    <mergeCell ref="U95:W95"/>
    <mergeCell ref="AA95:AB95"/>
    <mergeCell ref="M82:O82"/>
    <mergeCell ref="U82:W82"/>
    <mergeCell ref="AC82:AE82"/>
    <mergeCell ref="AK82:AM82"/>
    <mergeCell ref="K79:L79"/>
    <mergeCell ref="S79:T79"/>
    <mergeCell ref="AA79:AB79"/>
    <mergeCell ref="AI79:AJ79"/>
    <mergeCell ref="K83:L83"/>
    <mergeCell ref="N83:O83"/>
    <mergeCell ref="S83:T83"/>
    <mergeCell ref="K121:L121"/>
    <mergeCell ref="S121:T121"/>
    <mergeCell ref="AA121:AB121"/>
    <mergeCell ref="AI121:AJ121"/>
    <mergeCell ref="C63:G63"/>
    <mergeCell ref="L63:O63"/>
    <mergeCell ref="M115:O115"/>
    <mergeCell ref="U115:W115"/>
    <mergeCell ref="AC115:AE115"/>
    <mergeCell ref="AI112:AJ112"/>
    <mergeCell ref="M98:O98"/>
    <mergeCell ref="U98:W98"/>
    <mergeCell ref="AC98:AE98"/>
    <mergeCell ref="AC95:AE95"/>
    <mergeCell ref="AI95:AJ95"/>
    <mergeCell ref="C84:D84"/>
    <mergeCell ref="AK115:AM115"/>
    <mergeCell ref="M116:O116"/>
    <mergeCell ref="U116:W116"/>
    <mergeCell ref="AC116:AE116"/>
    <mergeCell ref="AK116:AM116"/>
    <mergeCell ref="M117:O117"/>
    <mergeCell ref="U117:W117"/>
    <mergeCell ref="AC117:AE117"/>
    <mergeCell ref="AK117:AM117"/>
    <mergeCell ref="AK112:AM112"/>
    <mergeCell ref="K113:L113"/>
    <mergeCell ref="M113:O113"/>
    <mergeCell ref="S113:T113"/>
    <mergeCell ref="C127:D127"/>
    <mergeCell ref="C128:D128"/>
    <mergeCell ref="C129:D129"/>
    <mergeCell ref="C130:D130"/>
    <mergeCell ref="C131:D131"/>
    <mergeCell ref="A130:B130"/>
    <mergeCell ref="A131:B131"/>
    <mergeCell ref="C132:D132"/>
    <mergeCell ref="C134:D134"/>
    <mergeCell ref="K136:L136"/>
    <mergeCell ref="M136:O136"/>
    <mergeCell ref="S136:T136"/>
    <mergeCell ref="U136:W136"/>
    <mergeCell ref="A127:B127"/>
    <mergeCell ref="A128:B128"/>
    <mergeCell ref="A133:B133"/>
    <mergeCell ref="K134:L134"/>
    <mergeCell ref="M134:O134"/>
    <mergeCell ref="S134:T134"/>
    <mergeCell ref="U134:W134"/>
    <mergeCell ref="C136:D136"/>
    <mergeCell ref="AK149:AM152"/>
    <mergeCell ref="AK143:AM143"/>
    <mergeCell ref="AK147:AM147"/>
    <mergeCell ref="AK148:AM148"/>
    <mergeCell ref="K140:L140"/>
    <mergeCell ref="S140:T140"/>
    <mergeCell ref="AA140:AB140"/>
    <mergeCell ref="AI140:AJ140"/>
    <mergeCell ref="M143:O143"/>
    <mergeCell ref="U143:W143"/>
    <mergeCell ref="AC143:AE143"/>
    <mergeCell ref="M138:O138"/>
    <mergeCell ref="U138:W138"/>
    <mergeCell ref="AC138:AE138"/>
    <mergeCell ref="AK138:AM138"/>
    <mergeCell ref="M139:O139"/>
    <mergeCell ref="U139:W139"/>
    <mergeCell ref="AC139:AE139"/>
    <mergeCell ref="AK139:AM139"/>
    <mergeCell ref="K138:L138"/>
    <mergeCell ref="S138:T138"/>
    <mergeCell ref="AA138:AB138"/>
    <mergeCell ref="AI138:AJ138"/>
    <mergeCell ref="M140:O140"/>
    <mergeCell ref="U140:W140"/>
    <mergeCell ref="AC140:AE140"/>
    <mergeCell ref="AK140:AM140"/>
    <mergeCell ref="M141:O141"/>
    <mergeCell ref="U141:W141"/>
    <mergeCell ref="AC141:AE141"/>
    <mergeCell ref="AK154:AM154"/>
    <mergeCell ref="M155:O155"/>
    <mergeCell ref="U155:W155"/>
    <mergeCell ref="AC155:AE155"/>
    <mergeCell ref="AK155:AM155"/>
    <mergeCell ref="M156:O156"/>
    <mergeCell ref="U156:W156"/>
    <mergeCell ref="AC156:AE156"/>
    <mergeCell ref="AK156:AM156"/>
    <mergeCell ref="S154:T154"/>
    <mergeCell ref="AA154:AB154"/>
    <mergeCell ref="AI154:AJ154"/>
    <mergeCell ref="K153:L153"/>
    <mergeCell ref="M153:O153"/>
    <mergeCell ref="S153:T153"/>
    <mergeCell ref="U153:W153"/>
    <mergeCell ref="AA153:AB153"/>
    <mergeCell ref="AC153:AE153"/>
    <mergeCell ref="AI153:AJ153"/>
    <mergeCell ref="AK153:AM153"/>
    <mergeCell ref="M172:O172"/>
    <mergeCell ref="U172:W172"/>
    <mergeCell ref="AC172:AE172"/>
    <mergeCell ref="AK172:AM172"/>
    <mergeCell ref="M173:O173"/>
    <mergeCell ref="U173:W173"/>
    <mergeCell ref="AC173:AE173"/>
    <mergeCell ref="AK173:AM173"/>
    <mergeCell ref="AK166:AM166"/>
    <mergeCell ref="AK160:AM160"/>
    <mergeCell ref="M161:O161"/>
    <mergeCell ref="U161:W161"/>
    <mergeCell ref="AC161:AE161"/>
    <mergeCell ref="AK161:AM161"/>
    <mergeCell ref="M160:O160"/>
    <mergeCell ref="U160:W160"/>
    <mergeCell ref="AC160:AE160"/>
    <mergeCell ref="M166:O166"/>
    <mergeCell ref="U166:W166"/>
    <mergeCell ref="AC166:AE166"/>
    <mergeCell ref="M189:O189"/>
    <mergeCell ref="U189:W189"/>
    <mergeCell ref="AC189:AE189"/>
    <mergeCell ref="AK189:AM189"/>
    <mergeCell ref="C188:D188"/>
    <mergeCell ref="C190:D190"/>
    <mergeCell ref="K174:L174"/>
    <mergeCell ref="S174:T174"/>
    <mergeCell ref="AA174:AB174"/>
    <mergeCell ref="AI174:AJ174"/>
    <mergeCell ref="M174:O174"/>
    <mergeCell ref="U174:W174"/>
    <mergeCell ref="AC174:AE174"/>
    <mergeCell ref="AK174:AM174"/>
    <mergeCell ref="M175:O175"/>
    <mergeCell ref="U175:W175"/>
    <mergeCell ref="AC175:AE175"/>
    <mergeCell ref="AK175:AM175"/>
    <mergeCell ref="K176:L176"/>
    <mergeCell ref="M176:O176"/>
    <mergeCell ref="S176:T176"/>
    <mergeCell ref="U176:W176"/>
    <mergeCell ref="K196:L196"/>
    <mergeCell ref="S196:T196"/>
    <mergeCell ref="AA196:AB196"/>
    <mergeCell ref="AI196:AJ196"/>
    <mergeCell ref="M199:O199"/>
    <mergeCell ref="U199:W199"/>
    <mergeCell ref="AC199:AE199"/>
    <mergeCell ref="M195:O195"/>
    <mergeCell ref="U195:W195"/>
    <mergeCell ref="AC195:AE195"/>
    <mergeCell ref="AK195:AM195"/>
    <mergeCell ref="K195:L195"/>
    <mergeCell ref="S195:T195"/>
    <mergeCell ref="AA195:AB195"/>
    <mergeCell ref="AI195:AJ195"/>
    <mergeCell ref="M196:O196"/>
    <mergeCell ref="U196:W196"/>
    <mergeCell ref="AC196:AE196"/>
    <mergeCell ref="AK196:AM196"/>
    <mergeCell ref="AK203:AM203"/>
    <mergeCell ref="M204:O204"/>
    <mergeCell ref="U204:W204"/>
    <mergeCell ref="AC204:AE204"/>
    <mergeCell ref="AK204:AM204"/>
    <mergeCell ref="AK199:AM199"/>
    <mergeCell ref="M200:O200"/>
    <mergeCell ref="U200:W200"/>
    <mergeCell ref="AC200:AE200"/>
    <mergeCell ref="AK200:AM200"/>
    <mergeCell ref="M201:O201"/>
    <mergeCell ref="U201:W201"/>
    <mergeCell ref="AC201:AE201"/>
    <mergeCell ref="AK201:AM201"/>
    <mergeCell ref="M219:O219"/>
    <mergeCell ref="U219:W219"/>
    <mergeCell ref="AC219:AE219"/>
    <mergeCell ref="AK219:AM219"/>
    <mergeCell ref="M220:O220"/>
    <mergeCell ref="U220:W220"/>
    <mergeCell ref="AC220:AE220"/>
    <mergeCell ref="AK220:AM220"/>
    <mergeCell ref="M216:O216"/>
    <mergeCell ref="U216:W216"/>
    <mergeCell ref="AC216:AE216"/>
    <mergeCell ref="S216:T216"/>
    <mergeCell ref="AA216:AB216"/>
    <mergeCell ref="AI216:AJ216"/>
    <mergeCell ref="S218:T218"/>
    <mergeCell ref="AA218:AB218"/>
    <mergeCell ref="AI218:AJ218"/>
    <mergeCell ref="K34:L34"/>
    <mergeCell ref="M34:O34"/>
    <mergeCell ref="K53:L53"/>
    <mergeCell ref="M53:O53"/>
    <mergeCell ref="S15:T15"/>
    <mergeCell ref="C85:D85"/>
    <mergeCell ref="U97:W97"/>
    <mergeCell ref="AC97:AE97"/>
    <mergeCell ref="AK97:AM97"/>
    <mergeCell ref="AA96:AB96"/>
    <mergeCell ref="AI96:AJ96"/>
    <mergeCell ref="M106:O106"/>
    <mergeCell ref="U106:W106"/>
    <mergeCell ref="AC106:AE106"/>
    <mergeCell ref="AA113:AB113"/>
    <mergeCell ref="AI113:AJ113"/>
    <mergeCell ref="K115:L115"/>
    <mergeCell ref="S115:T115"/>
    <mergeCell ref="AA115:AB115"/>
    <mergeCell ref="AI115:AJ115"/>
    <mergeCell ref="K117:L117"/>
    <mergeCell ref="S117:T117"/>
    <mergeCell ref="AA117:AB117"/>
    <mergeCell ref="AI117:AJ117"/>
    <mergeCell ref="M118:O118"/>
    <mergeCell ref="U118:W118"/>
    <mergeCell ref="AC118:AE118"/>
    <mergeCell ref="U113:W113"/>
    <mergeCell ref="AC113:AE113"/>
    <mergeCell ref="K114:L114"/>
    <mergeCell ref="M114:O114"/>
    <mergeCell ref="S114:T114"/>
    <mergeCell ref="U114:W114"/>
    <mergeCell ref="AA114:AB114"/>
    <mergeCell ref="AC114:AE114"/>
    <mergeCell ref="AK118:AM118"/>
    <mergeCell ref="M119:O119"/>
    <mergeCell ref="U119:W119"/>
    <mergeCell ref="AC119:AE119"/>
    <mergeCell ref="AK119:AM119"/>
    <mergeCell ref="M120:O120"/>
    <mergeCell ref="U120:W120"/>
    <mergeCell ref="AC120:AE120"/>
    <mergeCell ref="AK120:AM120"/>
    <mergeCell ref="AK106:AM106"/>
    <mergeCell ref="AK113:AM113"/>
    <mergeCell ref="AI114:AJ114"/>
    <mergeCell ref="AK114:AM114"/>
    <mergeCell ref="K112:L112"/>
    <mergeCell ref="M112:O112"/>
    <mergeCell ref="S112:T112"/>
    <mergeCell ref="U112:W112"/>
    <mergeCell ref="AA112:AB112"/>
    <mergeCell ref="AC112:AE112"/>
    <mergeCell ref="C124:G124"/>
    <mergeCell ref="L124:O124"/>
    <mergeCell ref="AJ124:AM124"/>
    <mergeCell ref="AO124:AS124"/>
    <mergeCell ref="M129:O129"/>
    <mergeCell ref="U129:W129"/>
    <mergeCell ref="AC129:AE129"/>
    <mergeCell ref="AK129:AM129"/>
    <mergeCell ref="C135:D135"/>
    <mergeCell ref="M135:O135"/>
    <mergeCell ref="U135:W135"/>
    <mergeCell ref="AC135:AE135"/>
    <mergeCell ref="AK135:AM135"/>
    <mergeCell ref="AA136:AB136"/>
    <mergeCell ref="AC136:AE136"/>
    <mergeCell ref="AI136:AJ136"/>
    <mergeCell ref="AK141:AM141"/>
    <mergeCell ref="M142:O142"/>
    <mergeCell ref="U142:W142"/>
    <mergeCell ref="AC142:AE142"/>
    <mergeCell ref="AK142:AM142"/>
    <mergeCell ref="A132:B132"/>
    <mergeCell ref="C133:D133"/>
    <mergeCell ref="K135:L135"/>
    <mergeCell ref="S135:T135"/>
    <mergeCell ref="AA135:AB135"/>
    <mergeCell ref="AI135:AJ135"/>
    <mergeCell ref="K137:L137"/>
    <mergeCell ref="S137:T137"/>
    <mergeCell ref="AA137:AB137"/>
    <mergeCell ref="AI137:AJ137"/>
    <mergeCell ref="AK136:AM136"/>
    <mergeCell ref="M137:O137"/>
    <mergeCell ref="U137:W137"/>
    <mergeCell ref="AC137:AE137"/>
    <mergeCell ref="AK137:AM137"/>
    <mergeCell ref="C141:D141"/>
    <mergeCell ref="AC130:AE133"/>
    <mergeCell ref="AI130:AJ133"/>
    <mergeCell ref="AK130:AM133"/>
    <mergeCell ref="AA134:AB134"/>
    <mergeCell ref="AC134:AE134"/>
    <mergeCell ref="AI134:AJ134"/>
    <mergeCell ref="AK134:AM134"/>
    <mergeCell ref="C140:D140"/>
    <mergeCell ref="K144:L144"/>
    <mergeCell ref="S144:T144"/>
    <mergeCell ref="AA144:AB144"/>
    <mergeCell ref="AI144:AJ144"/>
    <mergeCell ref="M147:O147"/>
    <mergeCell ref="U147:W147"/>
    <mergeCell ref="AC147:AE147"/>
    <mergeCell ref="M148:O148"/>
    <mergeCell ref="U148:W148"/>
    <mergeCell ref="AC148:AE148"/>
    <mergeCell ref="K149:L152"/>
    <mergeCell ref="M149:O152"/>
    <mergeCell ref="S149:T152"/>
    <mergeCell ref="U149:W152"/>
    <mergeCell ref="AA149:AB152"/>
    <mergeCell ref="AC149:AE152"/>
    <mergeCell ref="AI149:AJ152"/>
    <mergeCell ref="K154:L154"/>
    <mergeCell ref="M154:O154"/>
    <mergeCell ref="U154:W154"/>
    <mergeCell ref="AC154:AE154"/>
    <mergeCell ref="N144:O144"/>
    <mergeCell ref="V144:W144"/>
    <mergeCell ref="AD144:AE144"/>
    <mergeCell ref="AK157:AM157"/>
    <mergeCell ref="M158:O158"/>
    <mergeCell ref="U158:W158"/>
    <mergeCell ref="AC158:AE158"/>
    <mergeCell ref="AK158:AM158"/>
    <mergeCell ref="K155:L155"/>
    <mergeCell ref="S155:T155"/>
    <mergeCell ref="AA155:AB155"/>
    <mergeCell ref="AI155:AJ155"/>
    <mergeCell ref="K156:L156"/>
    <mergeCell ref="S156:T156"/>
    <mergeCell ref="AA156:AB156"/>
    <mergeCell ref="AI156:AJ156"/>
    <mergeCell ref="M157:O157"/>
    <mergeCell ref="U157:W157"/>
    <mergeCell ref="AC157:AE157"/>
    <mergeCell ref="K172:L172"/>
    <mergeCell ref="S172:T172"/>
    <mergeCell ref="AA172:AB172"/>
    <mergeCell ref="AI172:AJ172"/>
    <mergeCell ref="K173:L173"/>
    <mergeCell ref="S173:T173"/>
    <mergeCell ref="AA173:AB173"/>
    <mergeCell ref="AI173:AJ173"/>
    <mergeCell ref="M159:O159"/>
    <mergeCell ref="U159:W159"/>
    <mergeCell ref="AC159:AE159"/>
    <mergeCell ref="AK159:AM159"/>
    <mergeCell ref="AA176:AB176"/>
    <mergeCell ref="AC176:AE176"/>
    <mergeCell ref="M179:O179"/>
    <mergeCell ref="U179:W179"/>
    <mergeCell ref="AC179:AE179"/>
    <mergeCell ref="AK179:AM179"/>
    <mergeCell ref="AI176:AJ176"/>
    <mergeCell ref="AK176:AM176"/>
    <mergeCell ref="M177:O177"/>
    <mergeCell ref="U177:W177"/>
    <mergeCell ref="AC177:AE177"/>
    <mergeCell ref="AK177:AM177"/>
    <mergeCell ref="M178:O178"/>
    <mergeCell ref="U178:W178"/>
    <mergeCell ref="AC178:AE178"/>
    <mergeCell ref="AK178:AM178"/>
    <mergeCell ref="C191:D191"/>
    <mergeCell ref="C197:D197"/>
    <mergeCell ref="K197:L197"/>
    <mergeCell ref="M197:O197"/>
    <mergeCell ref="S197:T197"/>
    <mergeCell ref="U197:W197"/>
    <mergeCell ref="AA197:AB197"/>
    <mergeCell ref="AC197:AE197"/>
    <mergeCell ref="AI197:AJ197"/>
    <mergeCell ref="AK197:AM197"/>
    <mergeCell ref="A188:B188"/>
    <mergeCell ref="A189:B189"/>
    <mergeCell ref="C189:D189"/>
    <mergeCell ref="A191:B191"/>
    <mergeCell ref="C192:D192"/>
    <mergeCell ref="C193:D193"/>
    <mergeCell ref="C194:D194"/>
    <mergeCell ref="C202:D202"/>
    <mergeCell ref="M202:O202"/>
    <mergeCell ref="U202:W202"/>
    <mergeCell ref="AC202:AE202"/>
    <mergeCell ref="AK202:AM202"/>
    <mergeCell ref="M198:O198"/>
    <mergeCell ref="U198:W198"/>
    <mergeCell ref="AC198:AE198"/>
    <mergeCell ref="AK198:AM198"/>
    <mergeCell ref="K199:L199"/>
    <mergeCell ref="S199:T199"/>
    <mergeCell ref="AA199:AB199"/>
    <mergeCell ref="AI199:AJ199"/>
    <mergeCell ref="M215:O215"/>
    <mergeCell ref="S215:T215"/>
    <mergeCell ref="U215:W215"/>
    <mergeCell ref="AA215:AB215"/>
    <mergeCell ref="AC215:AE215"/>
    <mergeCell ref="M217:O217"/>
    <mergeCell ref="U217:W217"/>
    <mergeCell ref="AC217:AE217"/>
    <mergeCell ref="K218:L218"/>
    <mergeCell ref="AI215:AJ215"/>
    <mergeCell ref="AK215:AM215"/>
    <mergeCell ref="K217:L217"/>
    <mergeCell ref="S217:T217"/>
    <mergeCell ref="AA217:AB217"/>
    <mergeCell ref="AI217:AJ217"/>
    <mergeCell ref="M218:O218"/>
    <mergeCell ref="U218:W218"/>
    <mergeCell ref="AC218:AE218"/>
    <mergeCell ref="AK218:AM218"/>
    <mergeCell ref="K214:L214"/>
    <mergeCell ref="M214:O214"/>
    <mergeCell ref="S214:T214"/>
    <mergeCell ref="U214:W214"/>
    <mergeCell ref="AA214:AB214"/>
    <mergeCell ref="AC214:AE214"/>
    <mergeCell ref="AI214:AJ214"/>
    <mergeCell ref="AK214:AM214"/>
    <mergeCell ref="AK216:AM216"/>
    <mergeCell ref="AK217:AM217"/>
    <mergeCell ref="K233:L233"/>
    <mergeCell ref="M233:O233"/>
    <mergeCell ref="J227:J240"/>
    <mergeCell ref="M227:O227"/>
    <mergeCell ref="S233:T233"/>
    <mergeCell ref="U233:W233"/>
    <mergeCell ref="AA233:AB233"/>
    <mergeCell ref="AC233:AE233"/>
    <mergeCell ref="AI233:AJ233"/>
    <mergeCell ref="AK233:AM233"/>
    <mergeCell ref="M234:O234"/>
    <mergeCell ref="U234:W234"/>
    <mergeCell ref="AC234:AE234"/>
    <mergeCell ref="AK234:AM234"/>
    <mergeCell ref="R227:R240"/>
    <mergeCell ref="U227:W227"/>
    <mergeCell ref="Z227:Z240"/>
    <mergeCell ref="AC227:AE227"/>
    <mergeCell ref="AH227:AH240"/>
    <mergeCell ref="AK227:AM227"/>
    <mergeCell ref="M228:O228"/>
    <mergeCell ref="U228:W228"/>
    <mergeCell ref="M237:O237"/>
    <mergeCell ref="U237:W237"/>
    <mergeCell ref="AC237:AE237"/>
    <mergeCell ref="AK237:AM237"/>
    <mergeCell ref="M238:O238"/>
    <mergeCell ref="U238:W238"/>
    <mergeCell ref="AC238:AE238"/>
    <mergeCell ref="AK238:AM238"/>
    <mergeCell ref="K239:L239"/>
    <mergeCell ref="S239:T239"/>
    <mergeCell ref="AA239:AB239"/>
    <mergeCell ref="AI239:AJ239"/>
    <mergeCell ref="K235:L235"/>
    <mergeCell ref="M235:O235"/>
    <mergeCell ref="S235:T235"/>
    <mergeCell ref="U235:W235"/>
    <mergeCell ref="AA235:AB235"/>
    <mergeCell ref="AC235:AE235"/>
    <mergeCell ref="AI235:AJ235"/>
    <mergeCell ref="AK235:AM235"/>
    <mergeCell ref="M236:O236"/>
    <mergeCell ref="U236:W236"/>
    <mergeCell ref="AC236:AE236"/>
    <mergeCell ref="AK236:AM236"/>
    <mergeCell ref="K237:L237"/>
    <mergeCell ref="S237:T237"/>
    <mergeCell ref="AA237:AB237"/>
    <mergeCell ref="AI237:AJ237"/>
    <mergeCell ref="M239:O239"/>
    <mergeCell ref="U239:W239"/>
    <mergeCell ref="AC239:AE239"/>
    <mergeCell ref="AK239:AM239"/>
  </mergeCells>
  <phoneticPr fontId="12"/>
  <conditionalFormatting sqref="A8:B8">
    <cfRule type="cellIs" dxfId="291" priority="1878" operator="equal">
      <formula>"技術者区分未入力"</formula>
    </cfRule>
  </conditionalFormatting>
  <conditionalFormatting sqref="J6:O22">
    <cfRule type="cellIs" dxfId="290" priority="438" operator="equal">
      <formula>0</formula>
    </cfRule>
  </conditionalFormatting>
  <conditionalFormatting sqref="M6:O6">
    <cfRule type="expression" dxfId="289" priority="359">
      <formula>J5="元請"</formula>
    </cfRule>
    <cfRule type="expression" dxfId="288" priority="360">
      <formula>J5="一次下請"</formula>
    </cfRule>
    <cfRule type="expression" dxfId="287" priority="2525">
      <formula>J5="四次下請"</formula>
    </cfRule>
    <cfRule type="expression" dxfId="286" priority="2526">
      <formula>J5="三次下請"</formula>
    </cfRule>
    <cfRule type="expression" dxfId="285" priority="2527">
      <formula>J5="二次下請"</formula>
    </cfRule>
  </conditionalFormatting>
  <conditionalFormatting sqref="R6:W22">
    <cfRule type="cellIs" dxfId="284" priority="355" operator="equal">
      <formula>0</formula>
    </cfRule>
  </conditionalFormatting>
  <conditionalFormatting sqref="U6:W6">
    <cfRule type="expression" dxfId="283" priority="353">
      <formula>R5="元請"</formula>
    </cfRule>
    <cfRule type="expression" dxfId="282" priority="354">
      <formula>R5="一次下請"</formula>
    </cfRule>
    <cfRule type="expression" dxfId="281" priority="356">
      <formula>R5="四次下請"</formula>
    </cfRule>
    <cfRule type="expression" dxfId="280" priority="357">
      <formula>R5="三次下請"</formula>
    </cfRule>
    <cfRule type="expression" dxfId="279" priority="358">
      <formula>R5="二次下請"</formula>
    </cfRule>
  </conditionalFormatting>
  <conditionalFormatting sqref="Z6:AE22">
    <cfRule type="cellIs" dxfId="278" priority="349" operator="equal">
      <formula>0</formula>
    </cfRule>
  </conditionalFormatting>
  <conditionalFormatting sqref="AC6:AE6">
    <cfRule type="expression" dxfId="277" priority="347">
      <formula>Z5="元請"</formula>
    </cfRule>
    <cfRule type="expression" dxfId="276" priority="348">
      <formula>Z5="一次下請"</formula>
    </cfRule>
    <cfRule type="expression" dxfId="275" priority="350">
      <formula>Z5="四次下請"</formula>
    </cfRule>
    <cfRule type="expression" dxfId="274" priority="351">
      <formula>Z5="三次下請"</formula>
    </cfRule>
    <cfRule type="expression" dxfId="273" priority="352">
      <formula>Z5="二次下請"</formula>
    </cfRule>
  </conditionalFormatting>
  <conditionalFormatting sqref="AH6:AM22">
    <cfRule type="cellIs" dxfId="272" priority="343" operator="equal">
      <formula>0</formula>
    </cfRule>
  </conditionalFormatting>
  <conditionalFormatting sqref="AK6:AM6">
    <cfRule type="expression" dxfId="271" priority="341">
      <formula>AH5="元請"</formula>
    </cfRule>
    <cfRule type="expression" dxfId="270" priority="342">
      <formula>AH5="一次下請"</formula>
    </cfRule>
    <cfRule type="expression" dxfId="269" priority="344">
      <formula>AH5="四次下請"</formula>
    </cfRule>
    <cfRule type="expression" dxfId="268" priority="345">
      <formula>AH5="三次下請"</formula>
    </cfRule>
    <cfRule type="expression" dxfId="267" priority="346">
      <formula>AH5="二次下請"</formula>
    </cfRule>
  </conditionalFormatting>
  <conditionalFormatting sqref="J25:O41">
    <cfRule type="cellIs" dxfId="266" priority="337" operator="equal">
      <formula>0</formula>
    </cfRule>
  </conditionalFormatting>
  <conditionalFormatting sqref="M25:O25">
    <cfRule type="expression" dxfId="265" priority="335">
      <formula>J24="元請"</formula>
    </cfRule>
    <cfRule type="expression" dxfId="264" priority="336">
      <formula>J24="一次下請"</formula>
    </cfRule>
    <cfRule type="expression" dxfId="263" priority="338">
      <formula>J24="四次下請"</formula>
    </cfRule>
    <cfRule type="expression" dxfId="262" priority="339">
      <formula>J24="三次下請"</formula>
    </cfRule>
    <cfRule type="expression" dxfId="261" priority="340">
      <formula>J24="二次下請"</formula>
    </cfRule>
  </conditionalFormatting>
  <conditionalFormatting sqref="R25:W41">
    <cfRule type="cellIs" dxfId="260" priority="331" operator="equal">
      <formula>0</formula>
    </cfRule>
  </conditionalFormatting>
  <conditionalFormatting sqref="U25:W25">
    <cfRule type="expression" dxfId="259" priority="329">
      <formula>R24="元請"</formula>
    </cfRule>
    <cfRule type="expression" dxfId="258" priority="330">
      <formula>R24="一次下請"</formula>
    </cfRule>
    <cfRule type="expression" dxfId="257" priority="332">
      <formula>R24="四次下請"</formula>
    </cfRule>
    <cfRule type="expression" dxfId="256" priority="333">
      <formula>R24="三次下請"</formula>
    </cfRule>
    <cfRule type="expression" dxfId="255" priority="334">
      <formula>R24="二次下請"</formula>
    </cfRule>
  </conditionalFormatting>
  <conditionalFormatting sqref="Z25:AE41">
    <cfRule type="cellIs" dxfId="254" priority="325" operator="equal">
      <formula>0</formula>
    </cfRule>
  </conditionalFormatting>
  <conditionalFormatting sqref="AC25:AE25">
    <cfRule type="expression" dxfId="253" priority="323">
      <formula>Z24="元請"</formula>
    </cfRule>
    <cfRule type="expression" dxfId="252" priority="324">
      <formula>Z24="一次下請"</formula>
    </cfRule>
    <cfRule type="expression" dxfId="251" priority="326">
      <formula>Z24="四次下請"</formula>
    </cfRule>
    <cfRule type="expression" dxfId="250" priority="327">
      <formula>Z24="三次下請"</formula>
    </cfRule>
    <cfRule type="expression" dxfId="249" priority="328">
      <formula>Z24="二次下請"</formula>
    </cfRule>
  </conditionalFormatting>
  <conditionalFormatting sqref="AH25:AM41">
    <cfRule type="cellIs" dxfId="248" priority="319" operator="equal">
      <formula>0</formula>
    </cfRule>
  </conditionalFormatting>
  <conditionalFormatting sqref="AK25:AM25">
    <cfRule type="expression" dxfId="247" priority="317">
      <formula>AH24="元請"</formula>
    </cfRule>
    <cfRule type="expression" dxfId="246" priority="318">
      <formula>AH24="一次下請"</formula>
    </cfRule>
    <cfRule type="expression" dxfId="245" priority="320">
      <formula>AH24="四次下請"</formula>
    </cfRule>
    <cfRule type="expression" dxfId="244" priority="321">
      <formula>AH24="三次下請"</formula>
    </cfRule>
    <cfRule type="expression" dxfId="243" priority="322">
      <formula>AH24="二次下請"</formula>
    </cfRule>
  </conditionalFormatting>
  <conditionalFormatting sqref="J44:O60">
    <cfRule type="cellIs" dxfId="242" priority="313" operator="equal">
      <formula>0</formula>
    </cfRule>
  </conditionalFormatting>
  <conditionalFormatting sqref="M44:O44">
    <cfRule type="expression" dxfId="241" priority="311">
      <formula>J43="元請"</formula>
    </cfRule>
    <cfRule type="expression" dxfId="240" priority="312">
      <formula>J43="一次下請"</formula>
    </cfRule>
    <cfRule type="expression" dxfId="239" priority="314">
      <formula>J43="四次下請"</formula>
    </cfRule>
    <cfRule type="expression" dxfId="238" priority="315">
      <formula>J43="三次下請"</formula>
    </cfRule>
    <cfRule type="expression" dxfId="237" priority="316">
      <formula>J43="二次下請"</formula>
    </cfRule>
  </conditionalFormatting>
  <conditionalFormatting sqref="R44:W60">
    <cfRule type="cellIs" dxfId="236" priority="307" operator="equal">
      <formula>0</formula>
    </cfRule>
  </conditionalFormatting>
  <conditionalFormatting sqref="U44:W44">
    <cfRule type="expression" dxfId="235" priority="305">
      <formula>R43="元請"</formula>
    </cfRule>
    <cfRule type="expression" dxfId="234" priority="306">
      <formula>R43="一次下請"</formula>
    </cfRule>
    <cfRule type="expression" dxfId="233" priority="308">
      <formula>R43="四次下請"</formula>
    </cfRule>
    <cfRule type="expression" dxfId="232" priority="309">
      <formula>R43="三次下請"</formula>
    </cfRule>
    <cfRule type="expression" dxfId="231" priority="310">
      <formula>R43="二次下請"</formula>
    </cfRule>
  </conditionalFormatting>
  <conditionalFormatting sqref="Z44:AE60">
    <cfRule type="cellIs" dxfId="230" priority="301" operator="equal">
      <formula>0</formula>
    </cfRule>
  </conditionalFormatting>
  <conditionalFormatting sqref="AC44:AE44">
    <cfRule type="expression" dxfId="229" priority="299">
      <formula>Z43="元請"</formula>
    </cfRule>
    <cfRule type="expression" dxfId="228" priority="300">
      <formula>Z43="一次下請"</formula>
    </cfRule>
    <cfRule type="expression" dxfId="227" priority="302">
      <formula>Z43="四次下請"</formula>
    </cfRule>
    <cfRule type="expression" dxfId="226" priority="303">
      <formula>Z43="三次下請"</formula>
    </cfRule>
    <cfRule type="expression" dxfId="225" priority="304">
      <formula>Z43="二次下請"</formula>
    </cfRule>
  </conditionalFormatting>
  <conditionalFormatting sqref="AH44:AM60">
    <cfRule type="cellIs" dxfId="224" priority="295" operator="equal">
      <formula>0</formula>
    </cfRule>
  </conditionalFormatting>
  <conditionalFormatting sqref="AK44:AM44">
    <cfRule type="expression" dxfId="223" priority="293">
      <formula>AH43="元請"</formula>
    </cfRule>
    <cfRule type="expression" dxfId="222" priority="294">
      <formula>AH43="一次下請"</formula>
    </cfRule>
    <cfRule type="expression" dxfId="221" priority="296">
      <formula>AH43="四次下請"</formula>
    </cfRule>
    <cfRule type="expression" dxfId="220" priority="297">
      <formula>AH43="三次下請"</formula>
    </cfRule>
    <cfRule type="expression" dxfId="219" priority="298">
      <formula>AH43="二次下請"</formula>
    </cfRule>
  </conditionalFormatting>
  <conditionalFormatting sqref="A69:B69">
    <cfRule type="cellIs" dxfId="218" priority="289" operator="equal">
      <formula>"技術者区分未入力"</formula>
    </cfRule>
  </conditionalFormatting>
  <conditionalFormatting sqref="J67:O83">
    <cfRule type="cellIs" dxfId="217" priority="288" operator="equal">
      <formula>0</formula>
    </cfRule>
  </conditionalFormatting>
  <conditionalFormatting sqref="M67:O67">
    <cfRule type="expression" dxfId="216" priority="286">
      <formula>J66="元請"</formula>
    </cfRule>
    <cfRule type="expression" dxfId="215" priority="287">
      <formula>J66="一次下請"</formula>
    </cfRule>
    <cfRule type="expression" dxfId="214" priority="290">
      <formula>J66="四次下請"</formula>
    </cfRule>
    <cfRule type="expression" dxfId="213" priority="291">
      <formula>J66="三次下請"</formula>
    </cfRule>
    <cfRule type="expression" dxfId="212" priority="292">
      <formula>J66="二次下請"</formula>
    </cfRule>
  </conditionalFormatting>
  <conditionalFormatting sqref="R67:W83">
    <cfRule type="cellIs" dxfId="211" priority="282" operator="equal">
      <formula>0</formula>
    </cfRule>
  </conditionalFormatting>
  <conditionalFormatting sqref="U67:W67">
    <cfRule type="expression" dxfId="210" priority="280">
      <formula>R66="元請"</formula>
    </cfRule>
    <cfRule type="expression" dxfId="209" priority="281">
      <formula>R66="一次下請"</formula>
    </cfRule>
    <cfRule type="expression" dxfId="208" priority="283">
      <formula>R66="四次下請"</formula>
    </cfRule>
    <cfRule type="expression" dxfId="207" priority="284">
      <formula>R66="三次下請"</formula>
    </cfRule>
    <cfRule type="expression" dxfId="206" priority="285">
      <formula>R66="二次下請"</formula>
    </cfRule>
  </conditionalFormatting>
  <conditionalFormatting sqref="Z67:AE83">
    <cfRule type="cellIs" dxfId="205" priority="276" operator="equal">
      <formula>0</formula>
    </cfRule>
  </conditionalFormatting>
  <conditionalFormatting sqref="AC67:AE67">
    <cfRule type="expression" dxfId="204" priority="274">
      <formula>Z66="元請"</formula>
    </cfRule>
    <cfRule type="expression" dxfId="203" priority="275">
      <formula>Z66="一次下請"</formula>
    </cfRule>
    <cfRule type="expression" dxfId="202" priority="277">
      <formula>Z66="四次下請"</formula>
    </cfRule>
    <cfRule type="expression" dxfId="201" priority="278">
      <formula>Z66="三次下請"</formula>
    </cfRule>
    <cfRule type="expression" dxfId="200" priority="279">
      <formula>Z66="二次下請"</formula>
    </cfRule>
  </conditionalFormatting>
  <conditionalFormatting sqref="AH67:AM83">
    <cfRule type="cellIs" dxfId="199" priority="270" operator="equal">
      <formula>0</formula>
    </cfRule>
  </conditionalFormatting>
  <conditionalFormatting sqref="AK67:AM67">
    <cfRule type="expression" dxfId="198" priority="268">
      <formula>AH66="元請"</formula>
    </cfRule>
    <cfRule type="expression" dxfId="197" priority="269">
      <formula>AH66="一次下請"</formula>
    </cfRule>
    <cfRule type="expression" dxfId="196" priority="271">
      <formula>AH66="四次下請"</formula>
    </cfRule>
    <cfRule type="expression" dxfId="195" priority="272">
      <formula>AH66="三次下請"</formula>
    </cfRule>
    <cfRule type="expression" dxfId="194" priority="273">
      <formula>AH66="二次下請"</formula>
    </cfRule>
  </conditionalFormatting>
  <conditionalFormatting sqref="J86:O102">
    <cfRule type="cellIs" dxfId="193" priority="264" operator="equal">
      <formula>0</formula>
    </cfRule>
  </conditionalFormatting>
  <conditionalFormatting sqref="M86:O86">
    <cfRule type="expression" dxfId="192" priority="262">
      <formula>J85="元請"</formula>
    </cfRule>
    <cfRule type="expression" dxfId="191" priority="263">
      <formula>J85="一次下請"</formula>
    </cfRule>
    <cfRule type="expression" dxfId="190" priority="265">
      <formula>J85="四次下請"</formula>
    </cfRule>
    <cfRule type="expression" dxfId="189" priority="266">
      <formula>J85="三次下請"</formula>
    </cfRule>
    <cfRule type="expression" dxfId="188" priority="267">
      <formula>J85="二次下請"</formula>
    </cfRule>
  </conditionalFormatting>
  <conditionalFormatting sqref="R86:W102">
    <cfRule type="cellIs" dxfId="187" priority="258" operator="equal">
      <formula>0</formula>
    </cfRule>
  </conditionalFormatting>
  <conditionalFormatting sqref="U86:W86">
    <cfRule type="expression" dxfId="186" priority="256">
      <formula>R85="元請"</formula>
    </cfRule>
    <cfRule type="expression" dxfId="185" priority="257">
      <formula>R85="一次下請"</formula>
    </cfRule>
    <cfRule type="expression" dxfId="184" priority="259">
      <formula>R85="四次下請"</formula>
    </cfRule>
    <cfRule type="expression" dxfId="183" priority="260">
      <formula>R85="三次下請"</formula>
    </cfRule>
    <cfRule type="expression" dxfId="182" priority="261">
      <formula>R85="二次下請"</formula>
    </cfRule>
  </conditionalFormatting>
  <conditionalFormatting sqref="Z86:AE102">
    <cfRule type="cellIs" dxfId="181" priority="252" operator="equal">
      <formula>0</formula>
    </cfRule>
  </conditionalFormatting>
  <conditionalFormatting sqref="AC86:AE86">
    <cfRule type="expression" dxfId="180" priority="250">
      <formula>Z85="元請"</formula>
    </cfRule>
    <cfRule type="expression" dxfId="179" priority="251">
      <formula>Z85="一次下請"</formula>
    </cfRule>
    <cfRule type="expression" dxfId="178" priority="253">
      <formula>Z85="四次下請"</formula>
    </cfRule>
    <cfRule type="expression" dxfId="177" priority="254">
      <formula>Z85="三次下請"</formula>
    </cfRule>
    <cfRule type="expression" dxfId="176" priority="255">
      <formula>Z85="二次下請"</formula>
    </cfRule>
  </conditionalFormatting>
  <conditionalFormatting sqref="AH86:AM102">
    <cfRule type="cellIs" dxfId="175" priority="246" operator="equal">
      <formula>0</formula>
    </cfRule>
  </conditionalFormatting>
  <conditionalFormatting sqref="AK86:AM86">
    <cfRule type="expression" dxfId="174" priority="244">
      <formula>AH85="元請"</formula>
    </cfRule>
    <cfRule type="expression" dxfId="173" priority="245">
      <formula>AH85="一次下請"</formula>
    </cfRule>
    <cfRule type="expression" dxfId="172" priority="247">
      <formula>AH85="四次下請"</formula>
    </cfRule>
    <cfRule type="expression" dxfId="171" priority="248">
      <formula>AH85="三次下請"</formula>
    </cfRule>
    <cfRule type="expression" dxfId="170" priority="249">
      <formula>AH85="二次下請"</formula>
    </cfRule>
  </conditionalFormatting>
  <conditionalFormatting sqref="J105:O121">
    <cfRule type="cellIs" dxfId="169" priority="240" operator="equal">
      <formula>0</formula>
    </cfRule>
  </conditionalFormatting>
  <conditionalFormatting sqref="M105:O105">
    <cfRule type="expression" dxfId="168" priority="238">
      <formula>J104="元請"</formula>
    </cfRule>
    <cfRule type="expression" dxfId="167" priority="239">
      <formula>J104="一次下請"</formula>
    </cfRule>
    <cfRule type="expression" dxfId="166" priority="241">
      <formula>J104="四次下請"</formula>
    </cfRule>
    <cfRule type="expression" dxfId="165" priority="242">
      <formula>J104="三次下請"</formula>
    </cfRule>
    <cfRule type="expression" dxfId="164" priority="243">
      <formula>J104="二次下請"</formula>
    </cfRule>
  </conditionalFormatting>
  <conditionalFormatting sqref="R105:W121">
    <cfRule type="cellIs" dxfId="163" priority="234" operator="equal">
      <formula>0</formula>
    </cfRule>
  </conditionalFormatting>
  <conditionalFormatting sqref="U105:W105">
    <cfRule type="expression" dxfId="162" priority="232">
      <formula>R104="元請"</formula>
    </cfRule>
    <cfRule type="expression" dxfId="161" priority="233">
      <formula>R104="一次下請"</formula>
    </cfRule>
    <cfRule type="expression" dxfId="160" priority="235">
      <formula>R104="四次下請"</formula>
    </cfRule>
    <cfRule type="expression" dxfId="159" priority="236">
      <formula>R104="三次下請"</formula>
    </cfRule>
    <cfRule type="expression" dxfId="158" priority="237">
      <formula>R104="二次下請"</formula>
    </cfRule>
  </conditionalFormatting>
  <conditionalFormatting sqref="Z105:AE121">
    <cfRule type="cellIs" dxfId="157" priority="228" operator="equal">
      <formula>0</formula>
    </cfRule>
  </conditionalFormatting>
  <conditionalFormatting sqref="AC105:AE105">
    <cfRule type="expression" dxfId="156" priority="226">
      <formula>Z104="元請"</formula>
    </cfRule>
    <cfRule type="expression" dxfId="155" priority="227">
      <formula>Z104="一次下請"</formula>
    </cfRule>
    <cfRule type="expression" dxfId="154" priority="229">
      <formula>Z104="四次下請"</formula>
    </cfRule>
    <cfRule type="expression" dxfId="153" priority="230">
      <formula>Z104="三次下請"</formula>
    </cfRule>
    <cfRule type="expression" dxfId="152" priority="231">
      <formula>Z104="二次下請"</formula>
    </cfRule>
  </conditionalFormatting>
  <conditionalFormatting sqref="AH105:AM121">
    <cfRule type="cellIs" dxfId="151" priority="222" operator="equal">
      <formula>0</formula>
    </cfRule>
  </conditionalFormatting>
  <conditionalFormatting sqref="AK105:AM105">
    <cfRule type="expression" dxfId="150" priority="220">
      <formula>AH104="元請"</formula>
    </cfRule>
    <cfRule type="expression" dxfId="149" priority="221">
      <formula>AH104="一次下請"</formula>
    </cfRule>
    <cfRule type="expression" dxfId="148" priority="223">
      <formula>AH104="四次下請"</formula>
    </cfRule>
    <cfRule type="expression" dxfId="147" priority="224">
      <formula>AH104="三次下請"</formula>
    </cfRule>
    <cfRule type="expression" dxfId="146" priority="225">
      <formula>AH104="二次下請"</formula>
    </cfRule>
  </conditionalFormatting>
  <conditionalFormatting sqref="A130:B130">
    <cfRule type="cellIs" dxfId="145" priority="143" operator="equal">
      <formula>"技術者区分未入力"</formula>
    </cfRule>
  </conditionalFormatting>
  <conditionalFormatting sqref="J128:O144">
    <cfRule type="cellIs" dxfId="144" priority="142" operator="equal">
      <formula>0</formula>
    </cfRule>
  </conditionalFormatting>
  <conditionalFormatting sqref="M128:O128">
    <cfRule type="expression" dxfId="143" priority="140">
      <formula>J127="元請"</formula>
    </cfRule>
    <cfRule type="expression" dxfId="142" priority="141">
      <formula>J127="一次下請"</formula>
    </cfRule>
    <cfRule type="expression" dxfId="141" priority="144">
      <formula>J127="四次下請"</formula>
    </cfRule>
    <cfRule type="expression" dxfId="140" priority="145">
      <formula>J127="三次下請"</formula>
    </cfRule>
    <cfRule type="expression" dxfId="139" priority="146">
      <formula>J127="二次下請"</formula>
    </cfRule>
  </conditionalFormatting>
  <conditionalFormatting sqref="R128:W144">
    <cfRule type="cellIs" dxfId="138" priority="136" operator="equal">
      <formula>0</formula>
    </cfRule>
  </conditionalFormatting>
  <conditionalFormatting sqref="U128:W128">
    <cfRule type="expression" dxfId="137" priority="134">
      <formula>R127="元請"</formula>
    </cfRule>
    <cfRule type="expression" dxfId="136" priority="135">
      <formula>R127="一次下請"</formula>
    </cfRule>
    <cfRule type="expression" dxfId="135" priority="137">
      <formula>R127="四次下請"</formula>
    </cfRule>
    <cfRule type="expression" dxfId="134" priority="138">
      <formula>R127="三次下請"</formula>
    </cfRule>
    <cfRule type="expression" dxfId="133" priority="139">
      <formula>R127="二次下請"</formula>
    </cfRule>
  </conditionalFormatting>
  <conditionalFormatting sqref="Z128:AE144">
    <cfRule type="cellIs" dxfId="132" priority="130" operator="equal">
      <formula>0</formula>
    </cfRule>
  </conditionalFormatting>
  <conditionalFormatting sqref="AC128:AE128">
    <cfRule type="expression" dxfId="131" priority="128">
      <formula>Z127="元請"</formula>
    </cfRule>
    <cfRule type="expression" dxfId="130" priority="129">
      <formula>Z127="一次下請"</formula>
    </cfRule>
    <cfRule type="expression" dxfId="129" priority="131">
      <formula>Z127="四次下請"</formula>
    </cfRule>
    <cfRule type="expression" dxfId="128" priority="132">
      <formula>Z127="三次下請"</formula>
    </cfRule>
    <cfRule type="expression" dxfId="127" priority="133">
      <formula>Z127="二次下請"</formula>
    </cfRule>
  </conditionalFormatting>
  <conditionalFormatting sqref="AH128:AM144">
    <cfRule type="cellIs" dxfId="126" priority="124" operator="equal">
      <formula>0</formula>
    </cfRule>
  </conditionalFormatting>
  <conditionalFormatting sqref="AK128:AM128">
    <cfRule type="expression" dxfId="125" priority="122">
      <formula>AH127="元請"</formula>
    </cfRule>
    <cfRule type="expression" dxfId="124" priority="123">
      <formula>AH127="一次下請"</formula>
    </cfRule>
    <cfRule type="expression" dxfId="123" priority="125">
      <formula>AH127="四次下請"</formula>
    </cfRule>
    <cfRule type="expression" dxfId="122" priority="126">
      <formula>AH127="三次下請"</formula>
    </cfRule>
    <cfRule type="expression" dxfId="121" priority="127">
      <formula>AH127="二次下請"</formula>
    </cfRule>
  </conditionalFormatting>
  <conditionalFormatting sqref="J147:O163">
    <cfRule type="cellIs" dxfId="120" priority="118" operator="equal">
      <formula>0</formula>
    </cfRule>
  </conditionalFormatting>
  <conditionalFormatting sqref="M147:O147">
    <cfRule type="expression" dxfId="119" priority="116">
      <formula>J146="元請"</formula>
    </cfRule>
    <cfRule type="expression" dxfId="118" priority="117">
      <formula>J146="一次下請"</formula>
    </cfRule>
    <cfRule type="expression" dxfId="117" priority="119">
      <formula>J146="四次下請"</formula>
    </cfRule>
    <cfRule type="expression" dxfId="116" priority="120">
      <formula>J146="三次下請"</formula>
    </cfRule>
    <cfRule type="expression" dxfId="115" priority="121">
      <formula>J146="二次下請"</formula>
    </cfRule>
  </conditionalFormatting>
  <conditionalFormatting sqref="R147:W163">
    <cfRule type="cellIs" dxfId="114" priority="112" operator="equal">
      <formula>0</formula>
    </cfRule>
  </conditionalFormatting>
  <conditionalFormatting sqref="U147:W147">
    <cfRule type="expression" dxfId="113" priority="110">
      <formula>R146="元請"</formula>
    </cfRule>
    <cfRule type="expression" dxfId="112" priority="111">
      <formula>R146="一次下請"</formula>
    </cfRule>
    <cfRule type="expression" dxfId="111" priority="113">
      <formula>R146="四次下請"</formula>
    </cfRule>
    <cfRule type="expression" dxfId="110" priority="114">
      <formula>R146="三次下請"</formula>
    </cfRule>
    <cfRule type="expression" dxfId="109" priority="115">
      <formula>R146="二次下請"</formula>
    </cfRule>
  </conditionalFormatting>
  <conditionalFormatting sqref="Z147:AE163">
    <cfRule type="cellIs" dxfId="108" priority="106" operator="equal">
      <formula>0</formula>
    </cfRule>
  </conditionalFormatting>
  <conditionalFormatting sqref="AC147:AE147">
    <cfRule type="expression" dxfId="107" priority="104">
      <formula>Z146="元請"</formula>
    </cfRule>
    <cfRule type="expression" dxfId="106" priority="105">
      <formula>Z146="一次下請"</formula>
    </cfRule>
    <cfRule type="expression" dxfId="105" priority="107">
      <formula>Z146="四次下請"</formula>
    </cfRule>
    <cfRule type="expression" dxfId="104" priority="108">
      <formula>Z146="三次下請"</formula>
    </cfRule>
    <cfRule type="expression" dxfId="103" priority="109">
      <formula>Z146="二次下請"</formula>
    </cfRule>
  </conditionalFormatting>
  <conditionalFormatting sqref="AH147:AM163">
    <cfRule type="cellIs" dxfId="102" priority="100" operator="equal">
      <formula>0</formula>
    </cfRule>
  </conditionalFormatting>
  <conditionalFormatting sqref="AK147:AM147">
    <cfRule type="expression" dxfId="101" priority="98">
      <formula>AH146="元請"</formula>
    </cfRule>
    <cfRule type="expression" dxfId="100" priority="99">
      <formula>AH146="一次下請"</formula>
    </cfRule>
    <cfRule type="expression" dxfId="99" priority="101">
      <formula>AH146="四次下請"</formula>
    </cfRule>
    <cfRule type="expression" dxfId="98" priority="102">
      <formula>AH146="三次下請"</formula>
    </cfRule>
    <cfRule type="expression" dxfId="97" priority="103">
      <formula>AH146="二次下請"</formula>
    </cfRule>
  </conditionalFormatting>
  <conditionalFormatting sqref="J166:O182">
    <cfRule type="cellIs" dxfId="96" priority="94" operator="equal">
      <formula>0</formula>
    </cfRule>
  </conditionalFormatting>
  <conditionalFormatting sqref="M166:O166">
    <cfRule type="expression" dxfId="95" priority="92">
      <formula>J165="元請"</formula>
    </cfRule>
    <cfRule type="expression" dxfId="94" priority="93">
      <formula>J165="一次下請"</formula>
    </cfRule>
    <cfRule type="expression" dxfId="93" priority="95">
      <formula>J165="四次下請"</formula>
    </cfRule>
    <cfRule type="expression" dxfId="92" priority="96">
      <formula>J165="三次下請"</formula>
    </cfRule>
    <cfRule type="expression" dxfId="91" priority="97">
      <formula>J165="二次下請"</formula>
    </cfRule>
  </conditionalFormatting>
  <conditionalFormatting sqref="R166:W182">
    <cfRule type="cellIs" dxfId="90" priority="88" operator="equal">
      <formula>0</formula>
    </cfRule>
  </conditionalFormatting>
  <conditionalFormatting sqref="U166:W166">
    <cfRule type="expression" dxfId="89" priority="86">
      <formula>R165="元請"</formula>
    </cfRule>
    <cfRule type="expression" dxfId="88" priority="87">
      <formula>R165="一次下請"</formula>
    </cfRule>
    <cfRule type="expression" dxfId="87" priority="89">
      <formula>R165="四次下請"</formula>
    </cfRule>
    <cfRule type="expression" dxfId="86" priority="90">
      <formula>R165="三次下請"</formula>
    </cfRule>
    <cfRule type="expression" dxfId="85" priority="91">
      <formula>R165="二次下請"</formula>
    </cfRule>
  </conditionalFormatting>
  <conditionalFormatting sqref="Z166:AE182">
    <cfRule type="cellIs" dxfId="84" priority="82" operator="equal">
      <formula>0</formula>
    </cfRule>
  </conditionalFormatting>
  <conditionalFormatting sqref="AC166:AE166">
    <cfRule type="expression" dxfId="83" priority="80">
      <formula>Z165="元請"</formula>
    </cfRule>
    <cfRule type="expression" dxfId="82" priority="81">
      <formula>Z165="一次下請"</formula>
    </cfRule>
    <cfRule type="expression" dxfId="81" priority="83">
      <formula>Z165="四次下請"</formula>
    </cfRule>
    <cfRule type="expression" dxfId="80" priority="84">
      <formula>Z165="三次下請"</formula>
    </cfRule>
    <cfRule type="expression" dxfId="79" priority="85">
      <formula>Z165="二次下請"</formula>
    </cfRule>
  </conditionalFormatting>
  <conditionalFormatting sqref="AH166:AM182">
    <cfRule type="cellIs" dxfId="78" priority="76" operator="equal">
      <formula>0</formula>
    </cfRule>
  </conditionalFormatting>
  <conditionalFormatting sqref="AK166:AM166">
    <cfRule type="expression" dxfId="77" priority="74">
      <formula>AH165="元請"</formula>
    </cfRule>
    <cfRule type="expression" dxfId="76" priority="75">
      <formula>AH165="一次下請"</formula>
    </cfRule>
    <cfRule type="expression" dxfId="75" priority="77">
      <formula>AH165="四次下請"</formula>
    </cfRule>
    <cfRule type="expression" dxfId="74" priority="78">
      <formula>AH165="三次下請"</formula>
    </cfRule>
    <cfRule type="expression" dxfId="73" priority="79">
      <formula>AH165="二次下請"</formula>
    </cfRule>
  </conditionalFormatting>
  <conditionalFormatting sqref="A191:B191">
    <cfRule type="cellIs" dxfId="72" priority="70" operator="equal">
      <formula>"技術者区分未入力"</formula>
    </cfRule>
  </conditionalFormatting>
  <conditionalFormatting sqref="J189:O205">
    <cfRule type="cellIs" dxfId="71" priority="69" operator="equal">
      <formula>0</formula>
    </cfRule>
  </conditionalFormatting>
  <conditionalFormatting sqref="M189:O189">
    <cfRule type="expression" dxfId="70" priority="67">
      <formula>J188="元請"</formula>
    </cfRule>
    <cfRule type="expression" dxfId="69" priority="68">
      <formula>J188="一次下請"</formula>
    </cfRule>
    <cfRule type="expression" dxfId="68" priority="71">
      <formula>J188="四次下請"</formula>
    </cfRule>
    <cfRule type="expression" dxfId="67" priority="72">
      <formula>J188="三次下請"</formula>
    </cfRule>
    <cfRule type="expression" dxfId="66" priority="73">
      <formula>J188="二次下請"</formula>
    </cfRule>
  </conditionalFormatting>
  <conditionalFormatting sqref="R189:W205">
    <cfRule type="cellIs" dxfId="65" priority="63" operator="equal">
      <formula>0</formula>
    </cfRule>
  </conditionalFormatting>
  <conditionalFormatting sqref="U189:W189">
    <cfRule type="expression" dxfId="64" priority="61">
      <formula>R188="元請"</formula>
    </cfRule>
    <cfRule type="expression" dxfId="63" priority="62">
      <formula>R188="一次下請"</formula>
    </cfRule>
    <cfRule type="expression" dxfId="62" priority="64">
      <formula>R188="四次下請"</formula>
    </cfRule>
    <cfRule type="expression" dxfId="61" priority="65">
      <formula>R188="三次下請"</formula>
    </cfRule>
    <cfRule type="expression" dxfId="60" priority="66">
      <formula>R188="二次下請"</formula>
    </cfRule>
  </conditionalFormatting>
  <conditionalFormatting sqref="Z189:AE205">
    <cfRule type="cellIs" dxfId="59" priority="57" operator="equal">
      <formula>0</formula>
    </cfRule>
  </conditionalFormatting>
  <conditionalFormatting sqref="AC189:AE189">
    <cfRule type="expression" dxfId="58" priority="55">
      <formula>Z188="元請"</formula>
    </cfRule>
    <cfRule type="expression" dxfId="57" priority="56">
      <formula>Z188="一次下請"</formula>
    </cfRule>
    <cfRule type="expression" dxfId="56" priority="58">
      <formula>Z188="四次下請"</formula>
    </cfRule>
    <cfRule type="expression" dxfId="55" priority="59">
      <formula>Z188="三次下請"</formula>
    </cfRule>
    <cfRule type="expression" dxfId="54" priority="60">
      <formula>Z188="二次下請"</formula>
    </cfRule>
  </conditionalFormatting>
  <conditionalFormatting sqref="AH189:AM205">
    <cfRule type="cellIs" dxfId="53" priority="51" operator="equal">
      <formula>0</formula>
    </cfRule>
  </conditionalFormatting>
  <conditionalFormatting sqref="AK189:AM189">
    <cfRule type="expression" dxfId="52" priority="49">
      <formula>AH188="元請"</formula>
    </cfRule>
    <cfRule type="expression" dxfId="51" priority="50">
      <formula>AH188="一次下請"</formula>
    </cfRule>
    <cfRule type="expression" dxfId="50" priority="52">
      <formula>AH188="四次下請"</formula>
    </cfRule>
    <cfRule type="expression" dxfId="49" priority="53">
      <formula>AH188="三次下請"</formula>
    </cfRule>
    <cfRule type="expression" dxfId="48" priority="54">
      <formula>AH188="二次下請"</formula>
    </cfRule>
  </conditionalFormatting>
  <conditionalFormatting sqref="J208:O224">
    <cfRule type="cellIs" dxfId="47" priority="45" operator="equal">
      <formula>0</formula>
    </cfRule>
  </conditionalFormatting>
  <conditionalFormatting sqref="M208:O208">
    <cfRule type="expression" dxfId="46" priority="43">
      <formula>J207="元請"</formula>
    </cfRule>
    <cfRule type="expression" dxfId="45" priority="44">
      <formula>J207="一次下請"</formula>
    </cfRule>
    <cfRule type="expression" dxfId="44" priority="46">
      <formula>J207="四次下請"</formula>
    </cfRule>
    <cfRule type="expression" dxfId="43" priority="47">
      <formula>J207="三次下請"</formula>
    </cfRule>
    <cfRule type="expression" dxfId="42" priority="48">
      <formula>J207="二次下請"</formula>
    </cfRule>
  </conditionalFormatting>
  <conditionalFormatting sqref="R208:W224">
    <cfRule type="cellIs" dxfId="41" priority="39" operator="equal">
      <formula>0</formula>
    </cfRule>
  </conditionalFormatting>
  <conditionalFormatting sqref="U208:W208">
    <cfRule type="expression" dxfId="40" priority="37">
      <formula>R207="元請"</formula>
    </cfRule>
    <cfRule type="expression" dxfId="39" priority="38">
      <formula>R207="一次下請"</formula>
    </cfRule>
    <cfRule type="expression" dxfId="38" priority="40">
      <formula>R207="四次下請"</formula>
    </cfRule>
    <cfRule type="expression" dxfId="37" priority="41">
      <formula>R207="三次下請"</formula>
    </cfRule>
    <cfRule type="expression" dxfId="36" priority="42">
      <formula>R207="二次下請"</formula>
    </cfRule>
  </conditionalFormatting>
  <conditionalFormatting sqref="Z208:AE224">
    <cfRule type="cellIs" dxfId="35" priority="33" operator="equal">
      <formula>0</formula>
    </cfRule>
  </conditionalFormatting>
  <conditionalFormatting sqref="AC208:AE208">
    <cfRule type="expression" dxfId="34" priority="31">
      <formula>Z207="元請"</formula>
    </cfRule>
    <cfRule type="expression" dxfId="33" priority="32">
      <formula>Z207="一次下請"</formula>
    </cfRule>
    <cfRule type="expression" dxfId="32" priority="34">
      <formula>Z207="四次下請"</formula>
    </cfRule>
    <cfRule type="expression" dxfId="31" priority="35">
      <formula>Z207="三次下請"</formula>
    </cfRule>
    <cfRule type="expression" dxfId="30" priority="36">
      <formula>Z207="二次下請"</formula>
    </cfRule>
  </conditionalFormatting>
  <conditionalFormatting sqref="AH208:AM224">
    <cfRule type="cellIs" dxfId="29" priority="27" operator="equal">
      <formula>0</formula>
    </cfRule>
  </conditionalFormatting>
  <conditionalFormatting sqref="AK208:AM208">
    <cfRule type="expression" dxfId="28" priority="25">
      <formula>AH207="元請"</formula>
    </cfRule>
    <cfRule type="expression" dxfId="27" priority="26">
      <formula>AH207="一次下請"</formula>
    </cfRule>
    <cfRule type="expression" dxfId="26" priority="28">
      <formula>AH207="四次下請"</formula>
    </cfRule>
    <cfRule type="expression" dxfId="25" priority="29">
      <formula>AH207="三次下請"</formula>
    </cfRule>
    <cfRule type="expression" dxfId="24" priority="30">
      <formula>AH207="二次下請"</formula>
    </cfRule>
  </conditionalFormatting>
  <conditionalFormatting sqref="J227:O243">
    <cfRule type="cellIs" dxfId="23" priority="21" operator="equal">
      <formula>0</formula>
    </cfRule>
  </conditionalFormatting>
  <conditionalFormatting sqref="M227:O227">
    <cfRule type="expression" dxfId="22" priority="19">
      <formula>J226="元請"</formula>
    </cfRule>
    <cfRule type="expression" dxfId="21" priority="20">
      <formula>J226="一次下請"</formula>
    </cfRule>
    <cfRule type="expression" dxfId="20" priority="22">
      <formula>J226="四次下請"</formula>
    </cfRule>
    <cfRule type="expression" dxfId="19" priority="23">
      <formula>J226="三次下請"</formula>
    </cfRule>
    <cfRule type="expression" dxfId="18" priority="24">
      <formula>J226="二次下請"</formula>
    </cfRule>
  </conditionalFormatting>
  <conditionalFormatting sqref="R227:W243">
    <cfRule type="cellIs" dxfId="17" priority="15" operator="equal">
      <formula>0</formula>
    </cfRule>
  </conditionalFormatting>
  <conditionalFormatting sqref="U227:W227">
    <cfRule type="expression" dxfId="16" priority="13">
      <formula>R226="元請"</formula>
    </cfRule>
    <cfRule type="expression" dxfId="15" priority="14">
      <formula>R226="一次下請"</formula>
    </cfRule>
    <cfRule type="expression" dxfId="14" priority="16">
      <formula>R226="四次下請"</formula>
    </cfRule>
    <cfRule type="expression" dxfId="13" priority="17">
      <formula>R226="三次下請"</formula>
    </cfRule>
    <cfRule type="expression" dxfId="12" priority="18">
      <formula>R226="二次下請"</formula>
    </cfRule>
  </conditionalFormatting>
  <conditionalFormatting sqref="Z227:AE243">
    <cfRule type="cellIs" dxfId="11" priority="9" operator="equal">
      <formula>0</formula>
    </cfRule>
  </conditionalFormatting>
  <conditionalFormatting sqref="AC227:AE227">
    <cfRule type="expression" dxfId="10" priority="7">
      <formula>Z226="元請"</formula>
    </cfRule>
    <cfRule type="expression" dxfId="9" priority="8">
      <formula>Z226="一次下請"</formula>
    </cfRule>
    <cfRule type="expression" dxfId="8" priority="10">
      <formula>Z226="四次下請"</formula>
    </cfRule>
    <cfRule type="expression" dxfId="7" priority="11">
      <formula>Z226="三次下請"</formula>
    </cfRule>
    <cfRule type="expression" dxfId="6" priority="12">
      <formula>Z226="二次下請"</formula>
    </cfRule>
  </conditionalFormatting>
  <conditionalFormatting sqref="AH227:AM243">
    <cfRule type="cellIs" dxfId="5" priority="3" operator="equal">
      <formula>0</formula>
    </cfRule>
  </conditionalFormatting>
  <conditionalFormatting sqref="AK227:AM227">
    <cfRule type="expression" dxfId="4" priority="1">
      <formula>AH226="元請"</formula>
    </cfRule>
    <cfRule type="expression" dxfId="3" priority="2">
      <formula>AH226="一次下請"</formula>
    </cfRule>
    <cfRule type="expression" dxfId="2" priority="4">
      <formula>AH226="四次下請"</formula>
    </cfRule>
    <cfRule type="expression" dxfId="1" priority="5">
      <formula>AH226="三次下請"</formula>
    </cfRule>
    <cfRule type="expression" dxfId="0" priority="6">
      <formula>AH226="二次下請"</formula>
    </cfRule>
  </conditionalFormatting>
  <dataValidations count="1">
    <dataValidation type="list" allowBlank="1" showInputMessage="1" showErrorMessage="1" sqref="U44:W44 M44:O44 U25:W25 AC44:AE44 AK6:AM6 C5:D5 AC25:AE25 AC6:AE6 M25:O25 U6:W6 M6:O6 AK25:AM25 AK44:AM44 U105:W105 M105:O105 U86:W86 AC105:AE105 AK67:AM67 AK105:AM105 AC86:AE86 AC67:AE67 M86:O86 U67:W67 M67:O67 AK86:AM86 U166:W166 M166:O166 U147:W147 AC166:AE166 AK128:AM128 AK166:AM166 AC147:AE147 AC128:AE128 M147:O147 U128:W128 M128:O128 AK147:AM147 U227:W227 M227:O227 U208:W208 AC227:AE227 AK189:AM189 AK227:AM227 AC208:AE208 AC189:AE189 M208:O208 U189:W189 M189:O189 AK208:AM208">
      <formula1>会社名_空白無視</formula1>
    </dataValidation>
  </dataValidations>
  <pageMargins left="0.39370078740157483" right="0.39370078740157483" top="1.0629921259842521" bottom="0.39370078740157483" header="0.47244094488188981" footer="0.19685039370078741"/>
  <pageSetup paperSize="8" scale="81" fitToHeight="0" orientation="landscape" useFirstPageNumber="1" copies="2" r:id="rId1"/>
  <headerFooter alignWithMargins="0">
    <oddHeader>&amp;L&amp;"+,標準"&amp;18工事 作業所災害防止協議会兼施工体系図&amp;R&amp;14　　&amp;P of &amp;N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T46"/>
  <sheetViews>
    <sheetView zoomScale="85" zoomScaleNormal="85" workbookViewId="0">
      <pane ySplit="1" topLeftCell="A2" activePane="bottomLeft" state="frozen"/>
      <selection pane="bottomLeft" activeCell="E32" sqref="E32"/>
    </sheetView>
  </sheetViews>
  <sheetFormatPr defaultRowHeight="13.5" x14ac:dyDescent="0.15"/>
  <cols>
    <col min="1" max="1" width="13.625" style="187" customWidth="1"/>
    <col min="2" max="2" width="9" style="187" bestFit="1" customWidth="1"/>
    <col min="3" max="3" width="8" style="187" bestFit="1" customWidth="1"/>
    <col min="4" max="4" width="11.625" style="261" customWidth="1"/>
    <col min="5" max="5" width="27.625" bestFit="1" customWidth="1"/>
    <col min="6" max="6" width="11.625" bestFit="1" customWidth="1"/>
    <col min="7" max="7" width="17.875" bestFit="1" customWidth="1"/>
    <col min="8" max="8" width="17.875" style="5" customWidth="1"/>
    <col min="9" max="9" width="5.25" style="5" bestFit="1" customWidth="1"/>
    <col min="10" max="10" width="5.25" style="261" customWidth="1"/>
    <col min="11" max="11" width="11" bestFit="1" customWidth="1"/>
    <col min="12" max="15" width="11" style="261" customWidth="1"/>
    <col min="16" max="16" width="15.25" bestFit="1" customWidth="1"/>
    <col min="17" max="17" width="8.125" customWidth="1"/>
    <col min="18" max="18" width="16" customWidth="1"/>
    <col min="19" max="19" width="37.25" customWidth="1"/>
    <col min="20" max="20" width="3.25" customWidth="1"/>
  </cols>
  <sheetData>
    <row r="1" spans="1:20" s="4" customFormat="1" ht="27" x14ac:dyDescent="0.15">
      <c r="A1" s="425" t="s">
        <v>665</v>
      </c>
      <c r="B1" s="426" t="s">
        <v>689</v>
      </c>
      <c r="C1" s="425" t="s">
        <v>664</v>
      </c>
      <c r="D1" s="427" t="s">
        <v>887</v>
      </c>
      <c r="E1" s="428" t="s">
        <v>133</v>
      </c>
      <c r="F1" s="429" t="s">
        <v>135</v>
      </c>
      <c r="G1" s="430" t="s">
        <v>137</v>
      </c>
      <c r="H1" s="430" t="s">
        <v>146</v>
      </c>
      <c r="I1" s="430" t="s">
        <v>186</v>
      </c>
      <c r="J1" s="430" t="s">
        <v>1018</v>
      </c>
      <c r="K1" s="431" t="s">
        <v>180</v>
      </c>
      <c r="L1" s="432" t="s">
        <v>933</v>
      </c>
      <c r="M1" s="432" t="s">
        <v>934</v>
      </c>
      <c r="N1" s="432" t="s">
        <v>925</v>
      </c>
      <c r="O1" s="432" t="s">
        <v>931</v>
      </c>
      <c r="P1" s="431" t="s">
        <v>193</v>
      </c>
      <c r="Q1" s="433" t="s">
        <v>296</v>
      </c>
      <c r="R1" s="433" t="s">
        <v>297</v>
      </c>
      <c r="S1" s="433" t="s">
        <v>298</v>
      </c>
      <c r="T1" s="188"/>
    </row>
    <row r="2" spans="1:20" ht="15.75" customHeight="1" x14ac:dyDescent="0.15">
      <c r="A2" s="323" t="s">
        <v>680</v>
      </c>
      <c r="B2" s="323" t="s">
        <v>667</v>
      </c>
      <c r="C2" s="323" t="s">
        <v>666</v>
      </c>
      <c r="D2" s="323" t="s">
        <v>881</v>
      </c>
      <c r="E2" s="322" t="s">
        <v>112</v>
      </c>
      <c r="F2" s="3" t="s">
        <v>68</v>
      </c>
      <c r="G2" s="2" t="s">
        <v>116</v>
      </c>
      <c r="H2" s="2" t="s">
        <v>147</v>
      </c>
      <c r="I2" s="2" t="s">
        <v>188</v>
      </c>
      <c r="J2" s="2" t="s">
        <v>1019</v>
      </c>
      <c r="K2" s="1" t="s">
        <v>181</v>
      </c>
      <c r="L2" s="1">
        <v>100</v>
      </c>
      <c r="M2" s="1">
        <v>50</v>
      </c>
      <c r="N2" s="1" t="s">
        <v>926</v>
      </c>
      <c r="O2" s="1" t="s">
        <v>932</v>
      </c>
      <c r="P2" s="1" t="s">
        <v>195</v>
      </c>
      <c r="Q2" s="1">
        <v>21</v>
      </c>
      <c r="R2" s="1" t="s">
        <v>299</v>
      </c>
      <c r="S2" s="1" t="s">
        <v>318</v>
      </c>
      <c r="T2" s="188"/>
    </row>
    <row r="3" spans="1:20" x14ac:dyDescent="0.15">
      <c r="A3" s="323" t="s">
        <v>675</v>
      </c>
      <c r="B3" s="323" t="s">
        <v>669</v>
      </c>
      <c r="C3" s="323" t="s">
        <v>674</v>
      </c>
      <c r="D3" s="323" t="s">
        <v>882</v>
      </c>
      <c r="E3" s="322" t="s">
        <v>114</v>
      </c>
      <c r="F3" s="3" t="s">
        <v>73</v>
      </c>
      <c r="G3" s="2" t="s">
        <v>78</v>
      </c>
      <c r="H3" s="2" t="s">
        <v>148</v>
      </c>
      <c r="I3" s="2" t="s">
        <v>189</v>
      </c>
      <c r="J3" s="2" t="s">
        <v>1020</v>
      </c>
      <c r="K3" s="1" t="s">
        <v>182</v>
      </c>
      <c r="L3" s="1">
        <v>50</v>
      </c>
      <c r="M3" s="2" t="s">
        <v>1009</v>
      </c>
      <c r="N3" s="1" t="s">
        <v>927</v>
      </c>
      <c r="O3" s="2" t="s">
        <v>1009</v>
      </c>
      <c r="P3" s="1" t="s">
        <v>196</v>
      </c>
      <c r="Q3" s="1">
        <v>23</v>
      </c>
      <c r="R3" s="1" t="s">
        <v>300</v>
      </c>
      <c r="S3" s="1" t="s">
        <v>301</v>
      </c>
      <c r="T3" s="188"/>
    </row>
    <row r="4" spans="1:20" x14ac:dyDescent="0.15">
      <c r="A4" s="323" t="s">
        <v>681</v>
      </c>
      <c r="B4" s="323" t="s">
        <v>670</v>
      </c>
      <c r="C4" s="323" t="s">
        <v>668</v>
      </c>
      <c r="D4" s="323" t="s">
        <v>883</v>
      </c>
      <c r="E4" s="322" t="s">
        <v>113</v>
      </c>
      <c r="F4" s="3" t="s">
        <v>206</v>
      </c>
      <c r="G4" s="2" t="s">
        <v>77</v>
      </c>
      <c r="H4" s="2" t="s">
        <v>179</v>
      </c>
      <c r="I4" s="2" t="s">
        <v>134</v>
      </c>
      <c r="J4" s="2" t="s">
        <v>1009</v>
      </c>
      <c r="K4" s="1" t="s">
        <v>184</v>
      </c>
      <c r="L4" s="2" t="s">
        <v>1009</v>
      </c>
      <c r="M4" s="2" t="s">
        <v>1009</v>
      </c>
      <c r="N4" s="1" t="s">
        <v>930</v>
      </c>
      <c r="O4" s="2" t="s">
        <v>1009</v>
      </c>
      <c r="P4" s="1" t="s">
        <v>197</v>
      </c>
      <c r="Q4" s="1">
        <v>24</v>
      </c>
      <c r="R4" s="1" t="s">
        <v>302</v>
      </c>
      <c r="S4" s="1" t="s">
        <v>311</v>
      </c>
      <c r="T4" s="188"/>
    </row>
    <row r="5" spans="1:20" x14ac:dyDescent="0.15">
      <c r="A5" s="324" t="s">
        <v>668</v>
      </c>
      <c r="B5" s="323" t="s">
        <v>682</v>
      </c>
      <c r="C5" s="323" t="s">
        <v>683</v>
      </c>
      <c r="D5" s="324" t="s">
        <v>1010</v>
      </c>
      <c r="E5" s="322" t="s">
        <v>126</v>
      </c>
      <c r="F5" s="3" t="s">
        <v>134</v>
      </c>
      <c r="G5" s="2" t="s">
        <v>69</v>
      </c>
      <c r="H5" s="2" t="s">
        <v>149</v>
      </c>
      <c r="I5" s="2" t="s">
        <v>1009</v>
      </c>
      <c r="J5" s="2" t="s">
        <v>1009</v>
      </c>
      <c r="K5" s="2" t="s">
        <v>1009</v>
      </c>
      <c r="L5" s="2" t="s">
        <v>1009</v>
      </c>
      <c r="M5" s="2" t="s">
        <v>1009</v>
      </c>
      <c r="N5" s="1" t="s">
        <v>928</v>
      </c>
      <c r="O5" s="2" t="s">
        <v>1009</v>
      </c>
      <c r="P5" s="1" t="s">
        <v>198</v>
      </c>
      <c r="Q5" s="1">
        <v>25</v>
      </c>
      <c r="R5" s="1" t="s">
        <v>303</v>
      </c>
      <c r="S5" s="1" t="s">
        <v>312</v>
      </c>
      <c r="T5" s="188"/>
    </row>
    <row r="6" spans="1:20" x14ac:dyDescent="0.15">
      <c r="A6" s="324" t="s">
        <v>683</v>
      </c>
      <c r="B6" s="324" t="s">
        <v>904</v>
      </c>
      <c r="C6" s="324" t="s">
        <v>1010</v>
      </c>
      <c r="D6" s="324" t="s">
        <v>1010</v>
      </c>
      <c r="E6" s="322" t="s">
        <v>127</v>
      </c>
      <c r="F6" s="3" t="s">
        <v>134</v>
      </c>
      <c r="G6" s="2" t="s">
        <v>134</v>
      </c>
      <c r="H6" s="2" t="s">
        <v>134</v>
      </c>
      <c r="I6" s="2" t="s">
        <v>1009</v>
      </c>
      <c r="J6" s="2" t="s">
        <v>1009</v>
      </c>
      <c r="K6" s="2" t="s">
        <v>1009</v>
      </c>
      <c r="L6" s="2" t="s">
        <v>1009</v>
      </c>
      <c r="M6" s="2" t="s">
        <v>1009</v>
      </c>
      <c r="N6" s="1" t="s">
        <v>929</v>
      </c>
      <c r="O6" s="2" t="s">
        <v>1009</v>
      </c>
      <c r="P6" s="2" t="s">
        <v>1009</v>
      </c>
      <c r="Q6" s="1">
        <v>26</v>
      </c>
      <c r="R6" s="1" t="s">
        <v>304</v>
      </c>
      <c r="S6" s="1" t="s">
        <v>313</v>
      </c>
      <c r="T6" s="188"/>
    </row>
    <row r="7" spans="1:20" x14ac:dyDescent="0.15">
      <c r="A7" s="324" t="s">
        <v>677</v>
      </c>
      <c r="B7" s="324" t="s">
        <v>1010</v>
      </c>
      <c r="C7" s="324" t="s">
        <v>1010</v>
      </c>
      <c r="D7" s="324" t="s">
        <v>1010</v>
      </c>
      <c r="E7" s="322" t="s">
        <v>128</v>
      </c>
      <c r="F7" s="3" t="s">
        <v>134</v>
      </c>
      <c r="G7" s="2" t="s">
        <v>134</v>
      </c>
      <c r="H7" s="2" t="s">
        <v>134</v>
      </c>
      <c r="I7" s="2" t="s">
        <v>1009</v>
      </c>
      <c r="J7" s="2" t="s">
        <v>1009</v>
      </c>
      <c r="K7" s="2" t="s">
        <v>1009</v>
      </c>
      <c r="L7" s="2" t="s">
        <v>1009</v>
      </c>
      <c r="M7" s="2" t="s">
        <v>1009</v>
      </c>
      <c r="N7" s="2" t="s">
        <v>1009</v>
      </c>
      <c r="O7" s="2" t="s">
        <v>1009</v>
      </c>
      <c r="P7" s="2" t="s">
        <v>1009</v>
      </c>
      <c r="Q7" s="1">
        <v>27</v>
      </c>
      <c r="R7" s="1" t="s">
        <v>305</v>
      </c>
      <c r="S7" s="1" t="s">
        <v>314</v>
      </c>
      <c r="T7" s="188"/>
    </row>
    <row r="8" spans="1:20" x14ac:dyDescent="0.15">
      <c r="A8" s="324" t="s">
        <v>1010</v>
      </c>
      <c r="B8" s="324" t="s">
        <v>1010</v>
      </c>
      <c r="C8" s="324" t="s">
        <v>1010</v>
      </c>
      <c r="D8" s="324" t="s">
        <v>1010</v>
      </c>
      <c r="E8" s="322" t="s">
        <v>129</v>
      </c>
      <c r="F8" s="3" t="s">
        <v>134</v>
      </c>
      <c r="G8" s="2" t="s">
        <v>134</v>
      </c>
      <c r="H8" s="2" t="s">
        <v>134</v>
      </c>
      <c r="I8" s="2" t="s">
        <v>1009</v>
      </c>
      <c r="J8" s="2" t="s">
        <v>1009</v>
      </c>
      <c r="K8" s="2" t="s">
        <v>1009</v>
      </c>
      <c r="L8" s="2" t="s">
        <v>1009</v>
      </c>
      <c r="M8" s="2" t="s">
        <v>1009</v>
      </c>
      <c r="N8" s="2" t="s">
        <v>1009</v>
      </c>
      <c r="O8" s="2" t="s">
        <v>1009</v>
      </c>
      <c r="P8" s="2" t="s">
        <v>1009</v>
      </c>
      <c r="Q8" s="1">
        <v>28</v>
      </c>
      <c r="R8" s="1" t="s">
        <v>306</v>
      </c>
      <c r="S8" s="1" t="s">
        <v>315</v>
      </c>
      <c r="T8" s="188"/>
    </row>
    <row r="9" spans="1:20" x14ac:dyDescent="0.15">
      <c r="A9" s="324" t="s">
        <v>1010</v>
      </c>
      <c r="B9" s="324" t="s">
        <v>1010</v>
      </c>
      <c r="C9" s="324" t="s">
        <v>1010</v>
      </c>
      <c r="D9" s="324" t="s">
        <v>1010</v>
      </c>
      <c r="E9" s="322" t="s">
        <v>130</v>
      </c>
      <c r="F9" s="3" t="s">
        <v>134</v>
      </c>
      <c r="G9" s="2" t="s">
        <v>134</v>
      </c>
      <c r="H9" s="2" t="s">
        <v>134</v>
      </c>
      <c r="I9" s="2" t="s">
        <v>1009</v>
      </c>
      <c r="J9" s="2" t="s">
        <v>1009</v>
      </c>
      <c r="K9" s="2" t="s">
        <v>1009</v>
      </c>
      <c r="L9" s="2" t="s">
        <v>1009</v>
      </c>
      <c r="M9" s="2" t="s">
        <v>1009</v>
      </c>
      <c r="N9" s="2" t="s">
        <v>1009</v>
      </c>
      <c r="O9" s="2" t="s">
        <v>1009</v>
      </c>
      <c r="P9" s="2" t="s">
        <v>1009</v>
      </c>
      <c r="Q9" s="1">
        <v>29</v>
      </c>
      <c r="R9" s="1" t="s">
        <v>307</v>
      </c>
      <c r="S9" s="1" t="s">
        <v>316</v>
      </c>
      <c r="T9" s="188"/>
    </row>
    <row r="10" spans="1:20" x14ac:dyDescent="0.15">
      <c r="A10" s="324" t="s">
        <v>1010</v>
      </c>
      <c r="B10" s="324" t="s">
        <v>1010</v>
      </c>
      <c r="C10" s="324" t="s">
        <v>1010</v>
      </c>
      <c r="D10" s="324" t="s">
        <v>1010</v>
      </c>
      <c r="E10" s="322" t="s">
        <v>143</v>
      </c>
      <c r="F10" s="3" t="s">
        <v>134</v>
      </c>
      <c r="G10" s="2" t="s">
        <v>134</v>
      </c>
      <c r="H10" s="2" t="s">
        <v>134</v>
      </c>
      <c r="I10" s="188"/>
      <c r="J10" s="188"/>
      <c r="K10" s="188"/>
      <c r="L10" s="188"/>
      <c r="M10" s="188"/>
      <c r="N10" s="188"/>
      <c r="O10" s="188"/>
      <c r="P10" s="188"/>
      <c r="Q10" s="1">
        <v>30</v>
      </c>
      <c r="R10" s="1" t="s">
        <v>308</v>
      </c>
      <c r="S10" s="1" t="s">
        <v>317</v>
      </c>
      <c r="T10" s="188"/>
    </row>
    <row r="11" spans="1:20" x14ac:dyDescent="0.15">
      <c r="A11" s="188"/>
      <c r="B11" s="188"/>
      <c r="C11" s="188"/>
      <c r="D11" s="188"/>
      <c r="E11" s="2" t="s">
        <v>134</v>
      </c>
      <c r="F11" s="3" t="s">
        <v>134</v>
      </c>
      <c r="G11" s="2" t="s">
        <v>134</v>
      </c>
      <c r="H11" s="2" t="s">
        <v>134</v>
      </c>
      <c r="I11" s="188"/>
      <c r="J11" s="188"/>
      <c r="K11" s="188"/>
      <c r="L11" s="188"/>
      <c r="M11" s="188"/>
      <c r="N11" s="188"/>
      <c r="O11" s="188"/>
      <c r="P11" s="188"/>
      <c r="Q11" s="1">
        <v>31</v>
      </c>
      <c r="R11" s="1" t="s">
        <v>309</v>
      </c>
      <c r="S11" s="1" t="s">
        <v>310</v>
      </c>
      <c r="T11" s="188"/>
    </row>
    <row r="12" spans="1:20" x14ac:dyDescent="0.15">
      <c r="A12" s="188"/>
      <c r="B12" s="188"/>
      <c r="C12" s="188"/>
      <c r="D12" s="188"/>
      <c r="E12" s="2" t="s">
        <v>134</v>
      </c>
      <c r="F12" s="3" t="s">
        <v>134</v>
      </c>
      <c r="G12" s="2" t="s">
        <v>134</v>
      </c>
      <c r="H12" s="2" t="s">
        <v>134</v>
      </c>
      <c r="I12" s="188"/>
      <c r="J12" s="188"/>
      <c r="K12" s="188"/>
      <c r="L12" s="188"/>
      <c r="M12" s="188"/>
      <c r="N12" s="188"/>
      <c r="O12" s="188"/>
      <c r="P12" s="188"/>
      <c r="Q12" s="2" t="s">
        <v>1009</v>
      </c>
      <c r="R12" s="280" t="s">
        <v>878</v>
      </c>
      <c r="S12" s="1"/>
      <c r="T12" s="188"/>
    </row>
    <row r="13" spans="1:20" x14ac:dyDescent="0.15">
      <c r="A13" s="188"/>
      <c r="B13" s="188"/>
      <c r="C13" s="188"/>
      <c r="D13" s="188"/>
      <c r="E13" s="2" t="s">
        <v>134</v>
      </c>
      <c r="F13" s="3" t="s">
        <v>134</v>
      </c>
      <c r="G13" s="2" t="s">
        <v>134</v>
      </c>
      <c r="H13" s="2" t="s">
        <v>134</v>
      </c>
      <c r="I13" s="188"/>
      <c r="J13" s="188"/>
      <c r="K13" s="188"/>
      <c r="L13" s="188"/>
      <c r="M13" s="188"/>
      <c r="N13" s="188"/>
      <c r="O13" s="188"/>
      <c r="P13" s="188"/>
      <c r="Q13" s="2" t="s">
        <v>1009</v>
      </c>
      <c r="R13" s="1" t="s">
        <v>897</v>
      </c>
      <c r="S13" s="2" t="s">
        <v>1009</v>
      </c>
      <c r="T13" s="188"/>
    </row>
    <row r="14" spans="1:20" x14ac:dyDescent="0.15">
      <c r="A14" s="188"/>
      <c r="B14" s="188"/>
      <c r="C14" s="188"/>
      <c r="D14" s="188"/>
      <c r="E14" s="2" t="s">
        <v>134</v>
      </c>
      <c r="F14" s="3" t="s">
        <v>134</v>
      </c>
      <c r="G14" s="2" t="s">
        <v>134</v>
      </c>
      <c r="H14" s="2" t="s">
        <v>134</v>
      </c>
      <c r="I14" s="188"/>
      <c r="J14" s="188"/>
      <c r="K14" s="188"/>
      <c r="L14" s="188"/>
      <c r="M14" s="188"/>
      <c r="N14" s="188"/>
      <c r="O14" s="188"/>
      <c r="P14" s="188"/>
      <c r="Q14" s="2" t="s">
        <v>1009</v>
      </c>
      <c r="R14" s="2" t="s">
        <v>1009</v>
      </c>
      <c r="S14" s="2" t="s">
        <v>1009</v>
      </c>
      <c r="T14" s="188"/>
    </row>
    <row r="15" spans="1:20" x14ac:dyDescent="0.15">
      <c r="A15" s="188"/>
      <c r="B15" s="188"/>
      <c r="C15" s="188"/>
      <c r="D15" s="188"/>
      <c r="E15" s="2" t="s">
        <v>134</v>
      </c>
      <c r="F15" s="3" t="s">
        <v>134</v>
      </c>
      <c r="G15" s="2" t="s">
        <v>134</v>
      </c>
      <c r="H15" s="2" t="s">
        <v>134</v>
      </c>
      <c r="I15" s="188"/>
      <c r="J15" s="188"/>
      <c r="K15" s="188"/>
      <c r="L15" s="188"/>
      <c r="M15" s="188"/>
      <c r="N15" s="188"/>
      <c r="O15" s="188"/>
      <c r="P15" s="188"/>
      <c r="Q15" s="2" t="s">
        <v>1009</v>
      </c>
      <c r="R15" s="2" t="s">
        <v>1009</v>
      </c>
      <c r="S15" s="2" t="s">
        <v>1009</v>
      </c>
      <c r="T15" s="188"/>
    </row>
    <row r="16" spans="1:20" x14ac:dyDescent="0.15">
      <c r="A16" s="188"/>
      <c r="B16" s="188"/>
      <c r="C16" s="188"/>
      <c r="D16" s="188"/>
      <c r="E16" s="2" t="s">
        <v>134</v>
      </c>
      <c r="F16" s="3" t="s">
        <v>134</v>
      </c>
      <c r="G16" s="2" t="s">
        <v>134</v>
      </c>
      <c r="H16" s="2" t="s">
        <v>134</v>
      </c>
      <c r="I16" s="188"/>
      <c r="J16" s="188"/>
      <c r="K16" s="188"/>
      <c r="L16" s="188"/>
      <c r="M16" s="188"/>
      <c r="N16" s="188"/>
      <c r="O16" s="188"/>
      <c r="P16" s="188"/>
      <c r="Q16" s="2" t="s">
        <v>1009</v>
      </c>
      <c r="R16" s="2" t="s">
        <v>1009</v>
      </c>
      <c r="S16" s="2" t="s">
        <v>1009</v>
      </c>
      <c r="T16" s="188"/>
    </row>
    <row r="17" spans="1:20" x14ac:dyDescent="0.15">
      <c r="A17" s="188"/>
      <c r="B17" s="188"/>
      <c r="C17" s="188"/>
      <c r="D17" s="188"/>
      <c r="E17" s="2" t="s">
        <v>134</v>
      </c>
      <c r="F17" s="3" t="s">
        <v>134</v>
      </c>
      <c r="G17" s="2" t="s">
        <v>134</v>
      </c>
      <c r="H17" s="2" t="s">
        <v>134</v>
      </c>
      <c r="I17" s="188"/>
      <c r="J17" s="188"/>
      <c r="K17" s="188"/>
      <c r="L17" s="188"/>
      <c r="M17" s="188"/>
      <c r="N17" s="188"/>
      <c r="O17" s="188"/>
      <c r="P17" s="188"/>
      <c r="Q17" s="2" t="s">
        <v>1009</v>
      </c>
      <c r="R17" s="2" t="s">
        <v>1009</v>
      </c>
      <c r="S17" s="2" t="s">
        <v>1009</v>
      </c>
      <c r="T17" s="188"/>
    </row>
    <row r="18" spans="1:20" x14ac:dyDescent="0.15">
      <c r="A18" s="188"/>
      <c r="B18" s="188"/>
      <c r="C18" s="188"/>
      <c r="D18" s="188"/>
      <c r="E18" s="2" t="s">
        <v>134</v>
      </c>
      <c r="F18" s="3" t="s">
        <v>134</v>
      </c>
      <c r="G18" s="2" t="s">
        <v>134</v>
      </c>
      <c r="H18" s="2" t="s">
        <v>134</v>
      </c>
      <c r="I18" s="188"/>
      <c r="J18" s="188"/>
      <c r="K18" s="188"/>
      <c r="L18" s="188"/>
      <c r="M18" s="188"/>
      <c r="N18" s="188"/>
      <c r="O18" s="188"/>
      <c r="P18" s="188"/>
      <c r="Q18" s="2" t="s">
        <v>1009</v>
      </c>
      <c r="R18" s="2" t="s">
        <v>1009</v>
      </c>
      <c r="S18" s="2" t="s">
        <v>1009</v>
      </c>
      <c r="T18" s="188"/>
    </row>
    <row r="19" spans="1:20" x14ac:dyDescent="0.15">
      <c r="A19" s="188"/>
      <c r="B19" s="188"/>
      <c r="C19" s="188"/>
      <c r="D19" s="188"/>
      <c r="E19" s="2" t="s">
        <v>134</v>
      </c>
      <c r="F19" s="3" t="s">
        <v>134</v>
      </c>
      <c r="G19" s="2" t="s">
        <v>134</v>
      </c>
      <c r="H19" s="2" t="s">
        <v>134</v>
      </c>
      <c r="I19" s="188"/>
      <c r="J19" s="188"/>
      <c r="K19" s="188"/>
      <c r="L19" s="188"/>
      <c r="M19" s="188"/>
      <c r="N19" s="188"/>
      <c r="O19" s="188"/>
      <c r="P19" s="188"/>
      <c r="Q19" s="2" t="s">
        <v>1009</v>
      </c>
      <c r="R19" s="2" t="s">
        <v>1009</v>
      </c>
      <c r="S19" s="2" t="s">
        <v>1009</v>
      </c>
      <c r="T19" s="188"/>
    </row>
    <row r="20" spans="1:20" x14ac:dyDescent="0.15">
      <c r="A20" s="188"/>
      <c r="B20" s="188"/>
      <c r="C20" s="188"/>
      <c r="D20" s="188"/>
      <c r="E20" s="188"/>
      <c r="F20" s="188"/>
      <c r="G20" s="188"/>
      <c r="H20" s="188"/>
      <c r="I20" s="188"/>
      <c r="J20" s="188"/>
      <c r="K20" s="188"/>
      <c r="L20" s="188"/>
      <c r="M20" s="188"/>
      <c r="N20" s="188"/>
      <c r="O20" s="188"/>
      <c r="P20" s="188"/>
      <c r="Q20" s="2" t="s">
        <v>1009</v>
      </c>
      <c r="R20" s="2" t="s">
        <v>1009</v>
      </c>
      <c r="S20" s="2" t="s">
        <v>1009</v>
      </c>
      <c r="T20" s="188"/>
    </row>
    <row r="21" spans="1:20" x14ac:dyDescent="0.15">
      <c r="A21" s="188"/>
      <c r="B21" s="188"/>
      <c r="C21" s="188"/>
      <c r="D21" s="188"/>
      <c r="E21" s="188"/>
      <c r="F21" s="188"/>
      <c r="G21" s="188"/>
      <c r="H21" s="188"/>
      <c r="I21" s="188"/>
      <c r="J21" s="188"/>
      <c r="K21" s="188"/>
      <c r="L21" s="188"/>
      <c r="M21" s="188"/>
      <c r="N21" s="188"/>
      <c r="O21" s="188"/>
      <c r="P21" s="188"/>
      <c r="Q21" s="188"/>
      <c r="R21" s="188"/>
      <c r="S21" s="188"/>
      <c r="T21" s="188"/>
    </row>
    <row r="22" spans="1:20" x14ac:dyDescent="0.15">
      <c r="A22" s="188"/>
      <c r="B22" s="188"/>
      <c r="C22" s="188"/>
      <c r="D22" s="188"/>
      <c r="E22" s="188"/>
      <c r="F22" s="188"/>
      <c r="G22" s="188"/>
      <c r="H22" s="188"/>
      <c r="I22" s="188"/>
      <c r="J22" s="188"/>
      <c r="K22" s="188"/>
      <c r="L22" s="188"/>
      <c r="M22" s="188"/>
      <c r="N22" s="188"/>
      <c r="O22" s="188"/>
      <c r="P22" s="188"/>
      <c r="Q22" s="188"/>
      <c r="R22" s="188"/>
      <c r="S22" s="188"/>
      <c r="T22" s="188"/>
    </row>
    <row r="23" spans="1:20" x14ac:dyDescent="0.15">
      <c r="A23" s="188"/>
      <c r="B23" s="188"/>
      <c r="C23" s="188"/>
      <c r="D23" s="188"/>
      <c r="E23" s="188"/>
      <c r="F23" s="188"/>
      <c r="G23" s="188"/>
      <c r="H23" s="188"/>
      <c r="I23" s="188"/>
      <c r="J23" s="188"/>
      <c r="K23" s="188"/>
      <c r="L23" s="188"/>
      <c r="M23" s="188"/>
      <c r="N23" s="188"/>
      <c r="O23" s="188"/>
      <c r="P23" s="188"/>
      <c r="Q23" s="188"/>
      <c r="R23" s="188"/>
      <c r="S23" s="188"/>
      <c r="T23" s="188"/>
    </row>
    <row r="24" spans="1:20" x14ac:dyDescent="0.15">
      <c r="A24" s="188"/>
      <c r="B24" s="188"/>
      <c r="C24" s="188"/>
      <c r="D24" s="188"/>
      <c r="E24" s="188"/>
      <c r="F24" s="188"/>
      <c r="G24" s="188"/>
      <c r="H24" s="188"/>
      <c r="I24" s="188"/>
      <c r="J24" s="188"/>
      <c r="K24" s="188"/>
      <c r="L24" s="188"/>
      <c r="M24" s="188"/>
      <c r="N24" s="188"/>
      <c r="O24" s="188"/>
      <c r="P24" s="188"/>
      <c r="Q24" s="188"/>
      <c r="R24" s="188"/>
      <c r="S24" s="188"/>
      <c r="T24" s="188"/>
    </row>
    <row r="25" spans="1:20" x14ac:dyDescent="0.15">
      <c r="A25" s="188"/>
      <c r="B25" s="188"/>
      <c r="C25" s="188"/>
      <c r="D25" s="188"/>
      <c r="E25" s="188"/>
      <c r="F25" s="188"/>
      <c r="G25" s="188"/>
      <c r="H25" s="188"/>
      <c r="I25" s="188"/>
      <c r="J25" s="188"/>
      <c r="K25" s="188"/>
      <c r="L25" s="188"/>
      <c r="M25" s="188"/>
      <c r="N25" s="188"/>
      <c r="O25" s="188"/>
      <c r="P25" s="188"/>
      <c r="Q25" s="188"/>
      <c r="R25" s="188"/>
      <c r="S25" s="188"/>
      <c r="T25" s="188"/>
    </row>
    <row r="26" spans="1:20" x14ac:dyDescent="0.15">
      <c r="A26" s="188"/>
      <c r="B26" s="188"/>
      <c r="C26" s="188"/>
      <c r="D26" s="188"/>
      <c r="E26" s="188"/>
      <c r="F26" s="188"/>
      <c r="G26" s="188"/>
      <c r="H26" s="188"/>
      <c r="I26" s="188"/>
      <c r="J26" s="188"/>
      <c r="K26" s="188"/>
      <c r="L26" s="188"/>
      <c r="M26" s="188"/>
      <c r="N26" s="188"/>
      <c r="O26" s="188"/>
      <c r="P26" s="188"/>
      <c r="Q26" s="188"/>
      <c r="R26" s="188"/>
      <c r="S26" s="188"/>
      <c r="T26" s="188"/>
    </row>
    <row r="27" spans="1:20" x14ac:dyDescent="0.15">
      <c r="A27" s="188"/>
      <c r="B27" s="188"/>
      <c r="C27" s="188"/>
      <c r="D27" s="188"/>
      <c r="E27" s="188"/>
      <c r="F27" s="188"/>
      <c r="G27" s="188"/>
      <c r="H27" s="188"/>
      <c r="I27" s="188"/>
      <c r="J27" s="188"/>
      <c r="K27" s="188"/>
      <c r="L27" s="188"/>
      <c r="M27" s="188"/>
      <c r="N27" s="188"/>
      <c r="O27" s="188"/>
      <c r="P27" s="188"/>
      <c r="Q27" s="188"/>
      <c r="R27" s="188"/>
      <c r="S27" s="188"/>
      <c r="T27" s="188"/>
    </row>
    <row r="28" spans="1:20" x14ac:dyDescent="0.15">
      <c r="A28" s="188"/>
      <c r="B28" s="188"/>
      <c r="C28" s="188"/>
      <c r="D28" s="188"/>
      <c r="E28" s="188"/>
      <c r="F28" s="188"/>
      <c r="G28" s="188"/>
      <c r="H28" s="188"/>
      <c r="I28" s="188"/>
      <c r="J28" s="188"/>
      <c r="K28" s="188"/>
      <c r="L28" s="188"/>
      <c r="M28" s="188"/>
      <c r="N28" s="188"/>
      <c r="O28" s="188"/>
      <c r="P28" s="188"/>
      <c r="Q28" s="188"/>
      <c r="R28" s="188"/>
      <c r="S28" s="188"/>
      <c r="T28" s="188"/>
    </row>
    <row r="29" spans="1:20" x14ac:dyDescent="0.15">
      <c r="A29" s="188"/>
      <c r="B29" s="188"/>
      <c r="C29" s="188"/>
      <c r="D29" s="188"/>
      <c r="E29" s="188"/>
      <c r="F29" s="188"/>
      <c r="G29" s="188"/>
      <c r="H29" s="188"/>
      <c r="I29" s="188"/>
      <c r="J29" s="188"/>
      <c r="K29" s="188"/>
      <c r="L29" s="188"/>
      <c r="M29" s="188"/>
      <c r="N29" s="188"/>
      <c r="O29" s="188"/>
      <c r="P29" s="188"/>
      <c r="Q29" s="188"/>
      <c r="R29" s="188"/>
      <c r="S29" s="188"/>
      <c r="T29" s="188"/>
    </row>
    <row r="30" spans="1:20" x14ac:dyDescent="0.15">
      <c r="A30" s="188"/>
      <c r="B30" s="188"/>
      <c r="C30" s="188"/>
      <c r="D30" s="188"/>
      <c r="E30" s="188"/>
      <c r="F30" s="188"/>
      <c r="G30" s="188"/>
      <c r="H30" s="188"/>
      <c r="I30" s="188"/>
      <c r="J30" s="188"/>
      <c r="K30" s="188"/>
      <c r="L30" s="188"/>
      <c r="M30" s="188"/>
      <c r="N30" s="188"/>
      <c r="O30" s="188"/>
      <c r="P30" s="188"/>
      <c r="Q30" s="188"/>
      <c r="R30" s="188"/>
      <c r="S30" s="188"/>
      <c r="T30" s="188"/>
    </row>
    <row r="31" spans="1:20" x14ac:dyDescent="0.15">
      <c r="A31" s="188"/>
      <c r="B31" s="188"/>
      <c r="C31" s="188"/>
      <c r="D31" s="188"/>
      <c r="E31" s="188"/>
      <c r="F31" s="188"/>
      <c r="G31" s="188"/>
      <c r="H31" s="188"/>
      <c r="I31" s="188"/>
      <c r="J31" s="188"/>
      <c r="K31" s="188"/>
      <c r="L31" s="188"/>
      <c r="M31" s="188"/>
      <c r="N31" s="188"/>
      <c r="O31" s="188"/>
      <c r="P31" s="188"/>
      <c r="Q31" s="188"/>
      <c r="R31" s="188"/>
      <c r="S31" s="188"/>
      <c r="T31" s="188"/>
    </row>
    <row r="32" spans="1:20" x14ac:dyDescent="0.15">
      <c r="A32" s="188"/>
      <c r="B32" s="188"/>
      <c r="C32" s="188"/>
      <c r="D32" s="188"/>
      <c r="E32" s="188"/>
      <c r="F32" s="188"/>
      <c r="G32" s="188"/>
      <c r="H32" s="188"/>
      <c r="I32" s="188"/>
      <c r="J32" s="188"/>
      <c r="K32" s="188"/>
      <c r="L32" s="188"/>
      <c r="M32" s="188"/>
      <c r="N32" s="188"/>
      <c r="O32" s="188"/>
      <c r="P32" s="188"/>
      <c r="Q32" s="188"/>
      <c r="R32" s="188"/>
      <c r="S32" s="188"/>
      <c r="T32" s="188"/>
    </row>
    <row r="33" spans="1:20" x14ac:dyDescent="0.15">
      <c r="A33" s="188"/>
      <c r="B33" s="188"/>
      <c r="C33" s="188"/>
      <c r="D33" s="188"/>
      <c r="E33" s="188"/>
      <c r="F33" s="188"/>
      <c r="G33" s="188"/>
      <c r="H33" s="188"/>
      <c r="I33" s="188"/>
      <c r="J33" s="188"/>
      <c r="K33" s="188"/>
      <c r="L33" s="188"/>
      <c r="M33" s="188"/>
      <c r="N33" s="188"/>
      <c r="O33" s="188"/>
      <c r="P33" s="188"/>
      <c r="Q33" s="188"/>
      <c r="R33" s="188"/>
      <c r="S33" s="188"/>
      <c r="T33" s="188"/>
    </row>
    <row r="34" spans="1:20" x14ac:dyDescent="0.15">
      <c r="A34" s="188"/>
      <c r="B34" s="188"/>
      <c r="C34" s="188"/>
      <c r="D34" s="188"/>
      <c r="E34" s="188"/>
      <c r="F34" s="188"/>
      <c r="G34" s="188"/>
      <c r="H34" s="188"/>
      <c r="I34" s="188"/>
      <c r="J34" s="188"/>
      <c r="K34" s="188"/>
      <c r="L34" s="188"/>
      <c r="M34" s="188"/>
      <c r="N34" s="188"/>
      <c r="O34" s="188"/>
      <c r="P34" s="188"/>
      <c r="Q34" s="188"/>
      <c r="R34" s="188"/>
      <c r="S34" s="188"/>
      <c r="T34" s="188"/>
    </row>
    <row r="35" spans="1:20" x14ac:dyDescent="0.15">
      <c r="A35" s="188"/>
      <c r="B35" s="188"/>
      <c r="C35" s="188"/>
      <c r="D35" s="188"/>
      <c r="E35" s="188"/>
      <c r="F35" s="188"/>
      <c r="G35" s="188"/>
      <c r="H35" s="188"/>
      <c r="I35" s="188"/>
      <c r="J35" s="188"/>
      <c r="K35" s="188"/>
      <c r="L35" s="188"/>
      <c r="M35" s="188"/>
      <c r="N35" s="188"/>
      <c r="O35" s="188"/>
      <c r="P35" s="188"/>
      <c r="Q35" s="188"/>
      <c r="R35" s="188"/>
      <c r="S35" s="188"/>
      <c r="T35" s="188"/>
    </row>
    <row r="36" spans="1:20" x14ac:dyDescent="0.15">
      <c r="A36" s="188"/>
      <c r="B36" s="188"/>
      <c r="C36" s="188"/>
      <c r="D36" s="188"/>
      <c r="E36" s="188"/>
      <c r="F36" s="188"/>
      <c r="G36" s="188"/>
      <c r="H36" s="188"/>
      <c r="I36" s="188"/>
      <c r="J36" s="188"/>
      <c r="K36" s="188"/>
      <c r="L36" s="188"/>
      <c r="M36" s="188"/>
      <c r="N36" s="188"/>
      <c r="O36" s="188"/>
      <c r="P36" s="188"/>
      <c r="Q36" s="188"/>
      <c r="R36" s="188"/>
      <c r="S36" s="188"/>
      <c r="T36" s="188"/>
    </row>
    <row r="37" spans="1:20" x14ac:dyDescent="0.15">
      <c r="A37" s="188"/>
      <c r="B37" s="188"/>
      <c r="C37" s="188"/>
      <c r="D37" s="188"/>
      <c r="E37" s="188"/>
      <c r="F37" s="188"/>
      <c r="G37" s="188"/>
      <c r="H37" s="188"/>
      <c r="I37" s="188"/>
      <c r="J37" s="188"/>
      <c r="K37" s="188"/>
      <c r="L37" s="188"/>
      <c r="M37" s="188"/>
      <c r="N37" s="188"/>
      <c r="O37" s="188"/>
      <c r="P37" s="188"/>
      <c r="Q37" s="188"/>
      <c r="R37" s="188"/>
      <c r="S37" s="188"/>
      <c r="T37" s="188"/>
    </row>
    <row r="38" spans="1:20" x14ac:dyDescent="0.15">
      <c r="A38" s="188"/>
      <c r="B38" s="188"/>
      <c r="C38" s="188"/>
      <c r="D38" s="188"/>
      <c r="E38" s="188"/>
      <c r="F38" s="188"/>
      <c r="G38" s="188"/>
      <c r="H38" s="188"/>
      <c r="I38" s="188"/>
      <c r="J38" s="188"/>
      <c r="K38" s="188"/>
      <c r="L38" s="188"/>
      <c r="M38" s="188"/>
      <c r="N38" s="188"/>
      <c r="O38" s="188"/>
      <c r="P38" s="188"/>
      <c r="Q38" s="188"/>
      <c r="R38" s="188"/>
      <c r="S38" s="188"/>
      <c r="T38" s="188"/>
    </row>
    <row r="39" spans="1:20" x14ac:dyDescent="0.15">
      <c r="A39" s="188"/>
      <c r="B39" s="188"/>
      <c r="C39" s="188"/>
      <c r="D39" s="188"/>
      <c r="E39" s="188"/>
      <c r="F39" s="188"/>
      <c r="G39" s="188"/>
      <c r="H39" s="188"/>
      <c r="I39" s="188"/>
      <c r="J39" s="188"/>
      <c r="K39" s="188"/>
      <c r="L39" s="188"/>
      <c r="M39" s="188"/>
      <c r="N39" s="188"/>
      <c r="O39" s="188"/>
      <c r="P39" s="188"/>
      <c r="Q39" s="188"/>
      <c r="R39" s="188"/>
      <c r="S39" s="188"/>
      <c r="T39" s="188"/>
    </row>
    <row r="40" spans="1:20" x14ac:dyDescent="0.15">
      <c r="A40" s="188"/>
      <c r="B40" s="188"/>
      <c r="C40" s="188"/>
      <c r="D40" s="188"/>
      <c r="E40" s="188"/>
      <c r="F40" s="188"/>
      <c r="G40" s="188"/>
      <c r="H40" s="188"/>
      <c r="I40" s="188"/>
      <c r="J40" s="188"/>
      <c r="K40" s="188"/>
      <c r="L40" s="188"/>
      <c r="M40" s="188"/>
      <c r="N40" s="188"/>
      <c r="O40" s="188"/>
      <c r="P40" s="188"/>
      <c r="Q40" s="188"/>
      <c r="R40" s="188"/>
      <c r="S40" s="188"/>
      <c r="T40" s="188"/>
    </row>
    <row r="41" spans="1:20" x14ac:dyDescent="0.15">
      <c r="A41" s="188"/>
      <c r="B41" s="188"/>
      <c r="C41" s="188"/>
      <c r="D41" s="188"/>
      <c r="E41" s="188"/>
      <c r="F41" s="188"/>
      <c r="G41" s="188"/>
      <c r="H41" s="188"/>
      <c r="I41" s="188"/>
      <c r="J41" s="188"/>
      <c r="K41" s="188"/>
      <c r="L41" s="188"/>
      <c r="M41" s="188"/>
      <c r="N41" s="188"/>
      <c r="O41" s="188"/>
      <c r="P41" s="188"/>
      <c r="Q41" s="188"/>
      <c r="R41" s="188"/>
      <c r="S41" s="188"/>
      <c r="T41" s="188"/>
    </row>
    <row r="42" spans="1:20" x14ac:dyDescent="0.15">
      <c r="A42" s="188"/>
      <c r="B42" s="188"/>
      <c r="C42" s="188"/>
      <c r="D42" s="188"/>
      <c r="E42" s="188"/>
      <c r="F42" s="188"/>
      <c r="G42" s="188"/>
      <c r="H42" s="188"/>
      <c r="I42" s="188"/>
      <c r="J42" s="188"/>
      <c r="K42" s="188"/>
      <c r="L42" s="188"/>
      <c r="M42" s="188"/>
      <c r="N42" s="188"/>
      <c r="O42" s="188"/>
      <c r="P42" s="188"/>
      <c r="Q42" s="188"/>
      <c r="R42" s="188"/>
      <c r="S42" s="188"/>
      <c r="T42" s="188"/>
    </row>
    <row r="43" spans="1:20" x14ac:dyDescent="0.15">
      <c r="A43" s="188"/>
      <c r="B43" s="188"/>
      <c r="C43" s="188"/>
      <c r="D43" s="188"/>
      <c r="E43" s="188"/>
      <c r="F43" s="188"/>
      <c r="G43" s="188"/>
      <c r="H43" s="188"/>
      <c r="I43" s="188"/>
      <c r="J43" s="188"/>
      <c r="K43" s="188"/>
      <c r="L43" s="188"/>
      <c r="M43" s="188"/>
      <c r="N43" s="188"/>
      <c r="O43" s="188"/>
      <c r="P43" s="188"/>
      <c r="Q43" s="188"/>
      <c r="R43" s="188"/>
      <c r="S43" s="188"/>
      <c r="T43" s="188"/>
    </row>
    <row r="44" spans="1:20" x14ac:dyDescent="0.15">
      <c r="A44" s="188"/>
      <c r="B44" s="188"/>
      <c r="C44" s="188"/>
      <c r="D44" s="188"/>
      <c r="E44" s="188"/>
      <c r="F44" s="188"/>
      <c r="G44" s="188"/>
      <c r="H44" s="188"/>
      <c r="I44" s="188"/>
      <c r="J44" s="188"/>
      <c r="K44" s="188"/>
      <c r="L44" s="188"/>
      <c r="M44" s="188"/>
      <c r="N44" s="188"/>
      <c r="O44" s="188"/>
      <c r="P44" s="188"/>
      <c r="Q44" s="188"/>
      <c r="R44" s="188"/>
      <c r="S44" s="188"/>
      <c r="T44" s="188"/>
    </row>
    <row r="45" spans="1:20" x14ac:dyDescent="0.15">
      <c r="A45" s="188"/>
      <c r="B45" s="188"/>
      <c r="C45" s="188"/>
      <c r="D45" s="188"/>
      <c r="E45" s="188"/>
      <c r="F45" s="188"/>
      <c r="G45" s="188"/>
      <c r="H45" s="188"/>
      <c r="I45" s="188"/>
      <c r="J45" s="188"/>
      <c r="K45" s="188"/>
      <c r="L45" s="188"/>
      <c r="M45" s="188"/>
      <c r="N45" s="188"/>
      <c r="O45" s="188"/>
      <c r="P45" s="188"/>
      <c r="Q45" s="188"/>
      <c r="R45" s="188"/>
      <c r="S45" s="188"/>
      <c r="T45" s="188"/>
    </row>
    <row r="46" spans="1:20" x14ac:dyDescent="0.15">
      <c r="B46" s="311"/>
    </row>
  </sheetData>
  <phoneticPr fontId="1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I41"/>
  <sheetViews>
    <sheetView workbookViewId="0">
      <selection activeCell="B15" sqref="B15"/>
    </sheetView>
  </sheetViews>
  <sheetFormatPr defaultRowHeight="13.5" x14ac:dyDescent="0.15"/>
  <cols>
    <col min="1" max="1" width="25.375" customWidth="1"/>
    <col min="2" max="2" width="62.125" customWidth="1"/>
    <col min="3" max="3" width="67.125" customWidth="1"/>
  </cols>
  <sheetData>
    <row r="1" spans="1:9" s="261" customFormat="1" x14ac:dyDescent="0.15">
      <c r="A1" s="424" t="s">
        <v>894</v>
      </c>
      <c r="B1" s="424" t="s">
        <v>895</v>
      </c>
      <c r="C1" s="424" t="s">
        <v>893</v>
      </c>
      <c r="D1" s="188"/>
      <c r="E1" s="188"/>
      <c r="F1" s="188"/>
      <c r="G1" s="188"/>
      <c r="H1" s="188"/>
      <c r="I1" s="188"/>
    </row>
    <row r="2" spans="1:9" x14ac:dyDescent="0.15">
      <c r="A2" s="419" t="s">
        <v>691</v>
      </c>
      <c r="B2" s="420" t="s">
        <v>1193</v>
      </c>
      <c r="C2" s="419" t="s">
        <v>1191</v>
      </c>
      <c r="D2" s="188"/>
      <c r="E2" s="188"/>
      <c r="F2" s="188"/>
      <c r="G2" s="188"/>
      <c r="H2" s="188"/>
      <c r="I2" s="188"/>
    </row>
    <row r="3" spans="1:9" s="261" customFormat="1" x14ac:dyDescent="0.15">
      <c r="A3" s="419" t="s">
        <v>938</v>
      </c>
      <c r="B3" s="421">
        <v>99999</v>
      </c>
      <c r="C3" s="419"/>
      <c r="D3" s="188"/>
      <c r="E3" s="188"/>
      <c r="F3" s="188"/>
      <c r="G3" s="188"/>
      <c r="H3" s="188"/>
      <c r="I3" s="188"/>
    </row>
    <row r="4" spans="1:9" x14ac:dyDescent="0.15">
      <c r="A4" s="419" t="s">
        <v>940</v>
      </c>
      <c r="B4" s="420" t="s">
        <v>1278</v>
      </c>
      <c r="C4" s="419" t="s">
        <v>692</v>
      </c>
      <c r="D4" s="188"/>
      <c r="E4" s="188"/>
      <c r="F4" s="188"/>
      <c r="G4" s="188"/>
      <c r="H4" s="188"/>
      <c r="I4" s="188"/>
    </row>
    <row r="5" spans="1:9" x14ac:dyDescent="0.15">
      <c r="A5" s="419" t="s">
        <v>896</v>
      </c>
      <c r="B5" s="422" t="s">
        <v>848</v>
      </c>
      <c r="C5" s="419" t="s">
        <v>1021</v>
      </c>
      <c r="D5" s="188"/>
      <c r="E5" s="188"/>
      <c r="F5" s="188"/>
      <c r="G5" s="188"/>
      <c r="H5" s="188"/>
      <c r="I5" s="188"/>
    </row>
    <row r="6" spans="1:9" x14ac:dyDescent="0.15">
      <c r="A6" s="419" t="s">
        <v>804</v>
      </c>
      <c r="B6" s="420" t="s">
        <v>278</v>
      </c>
      <c r="C6" s="419"/>
      <c r="D6" s="188"/>
      <c r="E6" s="188"/>
      <c r="F6" s="188"/>
      <c r="G6" s="188"/>
      <c r="H6" s="188"/>
      <c r="I6" s="188"/>
    </row>
    <row r="7" spans="1:9" s="195" customFormat="1" x14ac:dyDescent="0.15">
      <c r="A7" s="419" t="s">
        <v>807</v>
      </c>
      <c r="B7" s="420" t="s">
        <v>808</v>
      </c>
      <c r="C7" s="419"/>
      <c r="D7" s="188"/>
      <c r="E7" s="188"/>
      <c r="F7" s="188"/>
      <c r="G7" s="188"/>
      <c r="H7" s="188"/>
      <c r="I7" s="188"/>
    </row>
    <row r="8" spans="1:9" s="261" customFormat="1" x14ac:dyDescent="0.15">
      <c r="A8" s="419" t="s">
        <v>890</v>
      </c>
      <c r="B8" s="420" t="s">
        <v>891</v>
      </c>
      <c r="C8" s="419"/>
      <c r="D8" s="188"/>
      <c r="E8" s="188"/>
      <c r="F8" s="188"/>
      <c r="G8" s="188"/>
      <c r="H8" s="188"/>
      <c r="I8" s="188"/>
    </row>
    <row r="9" spans="1:9" s="261" customFormat="1" x14ac:dyDescent="0.15">
      <c r="A9" s="419" t="s">
        <v>892</v>
      </c>
      <c r="B9" s="420" t="s">
        <v>1192</v>
      </c>
      <c r="C9" s="419"/>
      <c r="D9" s="188"/>
      <c r="E9" s="188"/>
      <c r="F9" s="188"/>
      <c r="G9" s="188"/>
      <c r="H9" s="188"/>
      <c r="I9" s="188"/>
    </row>
    <row r="10" spans="1:9" x14ac:dyDescent="0.15">
      <c r="A10" s="419" t="s">
        <v>805</v>
      </c>
      <c r="B10" s="423">
        <v>43917</v>
      </c>
      <c r="C10" s="419" t="s">
        <v>1021</v>
      </c>
      <c r="D10" s="188"/>
      <c r="E10" s="188"/>
      <c r="F10" s="188"/>
      <c r="G10" s="188"/>
      <c r="H10" s="188"/>
      <c r="I10" s="188"/>
    </row>
    <row r="11" spans="1:9" x14ac:dyDescent="0.15">
      <c r="A11" s="419" t="s">
        <v>806</v>
      </c>
      <c r="B11" s="423">
        <v>44280</v>
      </c>
      <c r="C11" s="419" t="s">
        <v>1021</v>
      </c>
      <c r="D11" s="188"/>
      <c r="E11" s="188"/>
      <c r="F11" s="188"/>
      <c r="G11" s="188"/>
      <c r="H11" s="188"/>
      <c r="I11" s="188"/>
    </row>
    <row r="12" spans="1:9" x14ac:dyDescent="0.15">
      <c r="A12" s="419" t="s">
        <v>809</v>
      </c>
      <c r="B12" s="423">
        <v>43900</v>
      </c>
      <c r="C12" s="419" t="s">
        <v>1021</v>
      </c>
      <c r="D12" s="188"/>
      <c r="E12" s="188"/>
      <c r="F12" s="188"/>
      <c r="G12" s="188"/>
      <c r="H12" s="188"/>
      <c r="I12" s="188"/>
    </row>
    <row r="13" spans="1:9" x14ac:dyDescent="0.15">
      <c r="A13" s="188"/>
      <c r="B13" s="188"/>
      <c r="C13" s="188"/>
      <c r="D13" s="188"/>
      <c r="E13" s="188"/>
      <c r="F13" s="188"/>
      <c r="G13" s="188"/>
      <c r="H13" s="188"/>
      <c r="I13" s="188"/>
    </row>
    <row r="14" spans="1:9" x14ac:dyDescent="0.15">
      <c r="A14" s="188"/>
      <c r="B14" s="188"/>
      <c r="C14" s="188"/>
      <c r="D14" s="188"/>
      <c r="E14" s="188"/>
      <c r="F14" s="188"/>
      <c r="G14" s="188"/>
      <c r="H14" s="188"/>
      <c r="I14" s="188"/>
    </row>
    <row r="15" spans="1:9" x14ac:dyDescent="0.15">
      <c r="A15" s="188"/>
      <c r="B15" s="188"/>
      <c r="C15" s="188"/>
      <c r="D15" s="188"/>
      <c r="E15" s="188"/>
      <c r="F15" s="188"/>
      <c r="G15" s="188"/>
      <c r="H15" s="188"/>
      <c r="I15" s="188"/>
    </row>
    <row r="16" spans="1:9" x14ac:dyDescent="0.15">
      <c r="A16" s="188"/>
      <c r="B16" s="188"/>
      <c r="C16" s="188"/>
      <c r="D16" s="188"/>
      <c r="E16" s="188"/>
      <c r="F16" s="188"/>
      <c r="G16" s="188"/>
      <c r="H16" s="188"/>
      <c r="I16" s="188"/>
    </row>
    <row r="17" spans="1:9" x14ac:dyDescent="0.15">
      <c r="A17" s="188"/>
      <c r="B17" s="188"/>
      <c r="C17" s="188"/>
      <c r="D17" s="188"/>
      <c r="E17" s="188"/>
      <c r="F17" s="188"/>
      <c r="G17" s="188"/>
      <c r="H17" s="188"/>
      <c r="I17" s="188"/>
    </row>
    <row r="18" spans="1:9" x14ac:dyDescent="0.15">
      <c r="A18" s="188"/>
      <c r="B18" s="188"/>
      <c r="C18" s="188"/>
      <c r="D18" s="188"/>
      <c r="E18" s="188"/>
      <c r="F18" s="188"/>
      <c r="G18" s="188"/>
      <c r="H18" s="188"/>
      <c r="I18" s="188"/>
    </row>
    <row r="19" spans="1:9" x14ac:dyDescent="0.15">
      <c r="A19" s="188"/>
      <c r="B19" s="188"/>
      <c r="C19" s="188"/>
      <c r="D19" s="188"/>
      <c r="E19" s="188"/>
      <c r="F19" s="188"/>
      <c r="G19" s="188"/>
      <c r="H19" s="188"/>
      <c r="I19" s="188"/>
    </row>
    <row r="20" spans="1:9" x14ac:dyDescent="0.15">
      <c r="A20" s="188"/>
      <c r="B20" s="188"/>
      <c r="C20" s="188"/>
      <c r="D20" s="188"/>
      <c r="E20" s="188"/>
      <c r="F20" s="188"/>
      <c r="G20" s="188"/>
      <c r="H20" s="188"/>
      <c r="I20" s="188"/>
    </row>
    <row r="21" spans="1:9" x14ac:dyDescent="0.15">
      <c r="A21" s="188"/>
      <c r="B21" s="188"/>
      <c r="C21" s="188"/>
      <c r="D21" s="188"/>
      <c r="E21" s="188"/>
      <c r="F21" s="188"/>
      <c r="G21" s="188"/>
      <c r="H21" s="188"/>
      <c r="I21" s="188"/>
    </row>
    <row r="22" spans="1:9" x14ac:dyDescent="0.15">
      <c r="A22" s="188"/>
      <c r="B22" s="188"/>
      <c r="C22" s="188"/>
      <c r="D22" s="188"/>
      <c r="E22" s="188"/>
      <c r="F22" s="188"/>
      <c r="G22" s="188"/>
      <c r="H22" s="188"/>
      <c r="I22" s="188"/>
    </row>
    <row r="23" spans="1:9" x14ac:dyDescent="0.15">
      <c r="A23" s="188"/>
      <c r="B23" s="188"/>
      <c r="C23" s="188"/>
      <c r="D23" s="188"/>
      <c r="E23" s="188"/>
      <c r="F23" s="188"/>
      <c r="G23" s="188"/>
      <c r="H23" s="188"/>
      <c r="I23" s="188"/>
    </row>
    <row r="24" spans="1:9" x14ac:dyDescent="0.15">
      <c r="A24" s="188"/>
      <c r="B24" s="188"/>
      <c r="C24" s="188"/>
      <c r="D24" s="188"/>
      <c r="E24" s="188"/>
      <c r="F24" s="188"/>
      <c r="G24" s="188"/>
      <c r="H24" s="188"/>
      <c r="I24" s="188"/>
    </row>
    <row r="25" spans="1:9" x14ac:dyDescent="0.15">
      <c r="A25" s="188"/>
      <c r="B25" s="188"/>
      <c r="C25" s="188"/>
      <c r="D25" s="188"/>
      <c r="E25" s="188"/>
      <c r="F25" s="188"/>
      <c r="G25" s="188"/>
      <c r="H25" s="188"/>
      <c r="I25" s="188"/>
    </row>
    <row r="26" spans="1:9" x14ac:dyDescent="0.15">
      <c r="A26" s="188"/>
      <c r="B26" s="188"/>
      <c r="C26" s="188"/>
      <c r="D26" s="188"/>
      <c r="E26" s="188"/>
      <c r="F26" s="188"/>
      <c r="G26" s="188"/>
      <c r="H26" s="188"/>
      <c r="I26" s="188"/>
    </row>
    <row r="27" spans="1:9" x14ac:dyDescent="0.15">
      <c r="A27" s="188"/>
      <c r="B27" s="188"/>
      <c r="C27" s="188"/>
      <c r="D27" s="188"/>
      <c r="E27" s="188"/>
      <c r="F27" s="188"/>
      <c r="G27" s="188"/>
      <c r="H27" s="188"/>
      <c r="I27" s="188"/>
    </row>
    <row r="28" spans="1:9" x14ac:dyDescent="0.15">
      <c r="A28" s="188"/>
      <c r="B28" s="188"/>
      <c r="C28" s="188"/>
      <c r="D28" s="188"/>
      <c r="E28" s="188"/>
      <c r="F28" s="188"/>
      <c r="G28" s="188"/>
      <c r="H28" s="188"/>
      <c r="I28" s="188"/>
    </row>
    <row r="29" spans="1:9" x14ac:dyDescent="0.15">
      <c r="A29" s="188"/>
      <c r="B29" s="188"/>
      <c r="C29" s="188"/>
      <c r="D29" s="188"/>
      <c r="E29" s="188"/>
      <c r="F29" s="188"/>
      <c r="G29" s="188"/>
      <c r="H29" s="188"/>
      <c r="I29" s="188"/>
    </row>
    <row r="30" spans="1:9" x14ac:dyDescent="0.15">
      <c r="A30" s="188"/>
      <c r="B30" s="188"/>
      <c r="C30" s="188"/>
      <c r="D30" s="188"/>
      <c r="E30" s="188"/>
      <c r="F30" s="188"/>
      <c r="G30" s="188"/>
      <c r="H30" s="188"/>
      <c r="I30" s="188"/>
    </row>
    <row r="31" spans="1:9" x14ac:dyDescent="0.15">
      <c r="A31" s="188"/>
      <c r="B31" s="188"/>
      <c r="C31" s="188"/>
      <c r="D31" s="188"/>
      <c r="E31" s="188"/>
      <c r="F31" s="188"/>
      <c r="G31" s="188"/>
      <c r="H31" s="188"/>
      <c r="I31" s="188"/>
    </row>
    <row r="32" spans="1:9" x14ac:dyDescent="0.15">
      <c r="A32" s="188"/>
      <c r="B32" s="188"/>
      <c r="C32" s="188"/>
      <c r="D32" s="188"/>
      <c r="E32" s="188"/>
      <c r="F32" s="188"/>
      <c r="G32" s="188"/>
      <c r="H32" s="188"/>
      <c r="I32" s="188"/>
    </row>
    <row r="33" spans="1:9" x14ac:dyDescent="0.15">
      <c r="A33" s="188"/>
      <c r="B33" s="188"/>
      <c r="C33" s="188"/>
      <c r="D33" s="188"/>
      <c r="E33" s="188"/>
      <c r="F33" s="188"/>
      <c r="G33" s="188"/>
      <c r="H33" s="188"/>
      <c r="I33" s="188"/>
    </row>
    <row r="34" spans="1:9" x14ac:dyDescent="0.15">
      <c r="A34" s="188"/>
      <c r="B34" s="188"/>
      <c r="C34" s="188"/>
      <c r="D34" s="188"/>
      <c r="E34" s="188"/>
      <c r="F34" s="188"/>
      <c r="G34" s="188"/>
      <c r="H34" s="188"/>
      <c r="I34" s="188"/>
    </row>
    <row r="35" spans="1:9" x14ac:dyDescent="0.15">
      <c r="A35" s="188"/>
      <c r="B35" s="188"/>
      <c r="C35" s="188"/>
      <c r="D35" s="188"/>
      <c r="E35" s="188"/>
      <c r="F35" s="188"/>
      <c r="G35" s="188"/>
      <c r="H35" s="188"/>
      <c r="I35" s="188"/>
    </row>
    <row r="36" spans="1:9" x14ac:dyDescent="0.15">
      <c r="A36" s="188"/>
      <c r="B36" s="188"/>
      <c r="C36" s="188"/>
      <c r="D36" s="188"/>
      <c r="E36" s="188"/>
      <c r="F36" s="188"/>
      <c r="G36" s="188"/>
      <c r="H36" s="188"/>
      <c r="I36" s="188"/>
    </row>
    <row r="37" spans="1:9" x14ac:dyDescent="0.15">
      <c r="A37" s="188"/>
      <c r="B37" s="188"/>
      <c r="C37" s="188"/>
      <c r="D37" s="188"/>
      <c r="E37" s="188"/>
      <c r="F37" s="188"/>
      <c r="G37" s="188"/>
      <c r="H37" s="188"/>
      <c r="I37" s="188"/>
    </row>
    <row r="38" spans="1:9" x14ac:dyDescent="0.15">
      <c r="A38" s="188"/>
      <c r="B38" s="188"/>
      <c r="C38" s="188"/>
      <c r="D38" s="188"/>
      <c r="E38" s="188"/>
      <c r="F38" s="188"/>
      <c r="G38" s="188"/>
      <c r="H38" s="188"/>
      <c r="I38" s="188"/>
    </row>
    <row r="39" spans="1:9" x14ac:dyDescent="0.15">
      <c r="A39" s="188"/>
      <c r="B39" s="188"/>
      <c r="C39" s="188"/>
      <c r="D39" s="188"/>
      <c r="E39" s="188"/>
      <c r="F39" s="188"/>
      <c r="G39" s="188"/>
      <c r="H39" s="188"/>
      <c r="I39" s="188"/>
    </row>
    <row r="40" spans="1:9" x14ac:dyDescent="0.15">
      <c r="A40" s="188"/>
      <c r="B40" s="188"/>
      <c r="C40" s="188"/>
      <c r="D40" s="188"/>
      <c r="E40" s="188"/>
      <c r="F40" s="188"/>
      <c r="G40" s="188"/>
      <c r="H40" s="188"/>
      <c r="I40" s="188"/>
    </row>
    <row r="41" spans="1:9" x14ac:dyDescent="0.15">
      <c r="A41" s="188"/>
      <c r="B41" s="188"/>
      <c r="C41" s="188"/>
      <c r="D41" s="188"/>
      <c r="E41" s="188"/>
      <c r="F41" s="188"/>
      <c r="G41" s="188"/>
      <c r="H41" s="188"/>
      <c r="I41" s="188"/>
    </row>
  </sheetData>
  <phoneticPr fontId="12"/>
  <dataValidations count="2">
    <dataValidation type="list" allowBlank="1" showInputMessage="1" showErrorMessage="1" sqref="B7">
      <formula1>発注者住所</formula1>
    </dataValidation>
    <dataValidation type="list" allowBlank="1" showInputMessage="1" showErrorMessage="1" sqref="B6">
      <formula1>発注者</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sheetPr>
  <dimension ref="A1:BP63"/>
  <sheetViews>
    <sheetView topLeftCell="A13" zoomScale="85" zoomScaleNormal="85" workbookViewId="0">
      <selection activeCell="N17" sqref="N17"/>
    </sheetView>
  </sheetViews>
  <sheetFormatPr defaultColWidth="9" defaultRowHeight="13.5" x14ac:dyDescent="0.15"/>
  <cols>
    <col min="1" max="1" width="7.875" style="9" customWidth="1"/>
    <col min="2" max="2" width="12" style="9" bestFit="1" customWidth="1"/>
    <col min="3" max="3" width="25.625" style="9" customWidth="1"/>
    <col min="4" max="4" width="12" style="9" customWidth="1"/>
    <col min="5" max="5" width="9.25" style="9" customWidth="1"/>
    <col min="6" max="6" width="34" style="9" customWidth="1"/>
    <col min="7" max="7" width="10.625" style="9" customWidth="1"/>
    <col min="8" max="8" width="30.125" style="9" bestFit="1" customWidth="1"/>
    <col min="9" max="9" width="35.625" style="9" customWidth="1"/>
    <col min="11" max="13" width="11.125" style="9" bestFit="1" customWidth="1"/>
    <col min="14" max="14" width="10.75" style="9" customWidth="1"/>
    <col min="15" max="15" width="13.875" style="9" bestFit="1" customWidth="1"/>
    <col min="16" max="16" width="9" style="9"/>
    <col min="17" max="17" width="6.125" style="9" customWidth="1"/>
    <col min="18" max="18" width="7.625" style="9" customWidth="1"/>
    <col min="19" max="26" width="10" style="9" customWidth="1"/>
    <col min="27" max="28" width="14.125" style="9" customWidth="1"/>
    <col min="29" max="29" width="10.875" style="9" customWidth="1"/>
    <col min="30" max="30" width="11.75" style="9" customWidth="1"/>
    <col min="31" max="31" width="12.5" style="9" customWidth="1"/>
    <col min="32" max="32" width="10.625" style="9" customWidth="1"/>
    <col min="33" max="33" width="15.625" style="9" customWidth="1"/>
    <col min="34" max="34" width="27.875" style="9" bestFit="1" customWidth="1"/>
    <col min="35" max="35" width="13.125" style="9" bestFit="1" customWidth="1"/>
    <col min="36" max="36" width="13.625" style="9" bestFit="1" customWidth="1"/>
    <col min="37" max="37" width="17.125" style="9" bestFit="1" customWidth="1"/>
    <col min="38" max="38" width="10.625" style="9" customWidth="1"/>
    <col min="39" max="39" width="12.5" style="9" customWidth="1"/>
    <col min="40" max="40" width="10.125" style="9" customWidth="1"/>
    <col min="41" max="42" width="12.5" style="9" customWidth="1"/>
    <col min="43" max="43" width="10.75" style="9" customWidth="1"/>
    <col min="44" max="44" width="10.875" style="9" customWidth="1"/>
    <col min="45" max="47" width="12.5" style="9" customWidth="1"/>
    <col min="48" max="53" width="10.625" style="9" customWidth="1"/>
    <col min="54" max="54" width="10.875" style="9" customWidth="1"/>
    <col min="55" max="55" width="9" style="9" customWidth="1"/>
    <col min="56" max="56" width="10.75" style="9" customWidth="1"/>
    <col min="57" max="57" width="11.5" style="9" customWidth="1"/>
    <col min="58" max="58" width="8.625" style="9" customWidth="1"/>
    <col min="59" max="59" width="8" style="9" customWidth="1"/>
    <col min="60" max="61" width="9" style="9"/>
    <col min="62" max="62" width="11.75" style="9" bestFit="1" customWidth="1"/>
    <col min="63" max="63" width="11.5" style="9" customWidth="1"/>
    <col min="64" max="64" width="14" style="9" customWidth="1"/>
    <col min="65" max="65" width="15.5" style="9" bestFit="1" customWidth="1"/>
    <col min="66" max="66" width="4.5" style="9" customWidth="1"/>
    <col min="67" max="67" width="11" style="9" customWidth="1"/>
    <col min="68" max="68" width="11.25" style="9" customWidth="1"/>
    <col min="69" max="69" width="16" style="9" customWidth="1"/>
    <col min="70" max="16384" width="9" style="9"/>
  </cols>
  <sheetData>
    <row r="1" spans="1:68" s="282" customFormat="1" ht="42" customHeight="1" x14ac:dyDescent="0.15">
      <c r="A1" s="318" t="s">
        <v>1179</v>
      </c>
      <c r="B1" s="283" t="s">
        <v>939</v>
      </c>
      <c r="C1" s="283" t="s">
        <v>153</v>
      </c>
      <c r="D1" s="283" t="s">
        <v>12</v>
      </c>
      <c r="E1" s="283" t="s">
        <v>154</v>
      </c>
      <c r="F1" s="283" t="s">
        <v>155</v>
      </c>
      <c r="G1" s="283" t="s">
        <v>13</v>
      </c>
      <c r="H1" s="283" t="s">
        <v>1173</v>
      </c>
      <c r="I1" s="283" t="s">
        <v>812</v>
      </c>
      <c r="J1" s="319" t="s">
        <v>156</v>
      </c>
      <c r="K1" s="319" t="s">
        <v>157</v>
      </c>
      <c r="L1" s="319" t="s">
        <v>158</v>
      </c>
      <c r="M1" s="319" t="s">
        <v>180</v>
      </c>
      <c r="N1" s="283" t="s">
        <v>183</v>
      </c>
      <c r="O1" s="283" t="s">
        <v>159</v>
      </c>
      <c r="P1" s="283" t="s">
        <v>160</v>
      </c>
      <c r="Q1" s="283" t="s">
        <v>161</v>
      </c>
      <c r="R1" s="283" t="s">
        <v>1237</v>
      </c>
      <c r="S1" s="319" t="s">
        <v>14</v>
      </c>
      <c r="T1" s="319" t="s">
        <v>1201</v>
      </c>
      <c r="U1" s="283" t="s">
        <v>1207</v>
      </c>
      <c r="V1" s="283" t="s">
        <v>1202</v>
      </c>
      <c r="W1" s="283" t="s">
        <v>1203</v>
      </c>
      <c r="X1" s="283" t="s">
        <v>1204</v>
      </c>
      <c r="Y1" s="283" t="s">
        <v>1205</v>
      </c>
      <c r="Z1" s="319" t="s">
        <v>1238</v>
      </c>
      <c r="AA1" s="319" t="s">
        <v>150</v>
      </c>
      <c r="AB1" s="319" t="s">
        <v>1125</v>
      </c>
      <c r="AC1" s="283" t="s">
        <v>144</v>
      </c>
      <c r="AD1" s="320" t="s">
        <v>167</v>
      </c>
      <c r="AE1" s="283" t="s">
        <v>162</v>
      </c>
      <c r="AF1" s="283" t="s">
        <v>163</v>
      </c>
      <c r="AG1" s="283" t="s">
        <v>1013</v>
      </c>
      <c r="AH1" s="283" t="s">
        <v>1017</v>
      </c>
      <c r="AI1" s="283" t="s">
        <v>1014</v>
      </c>
      <c r="AJ1" s="283" t="s">
        <v>1016</v>
      </c>
      <c r="AK1" s="283" t="s">
        <v>185</v>
      </c>
      <c r="AL1" s="283" t="s">
        <v>57</v>
      </c>
      <c r="AM1" s="283" t="s">
        <v>164</v>
      </c>
      <c r="AN1" s="283" t="s">
        <v>165</v>
      </c>
      <c r="AO1" s="283" t="s">
        <v>166</v>
      </c>
      <c r="AP1" s="283" t="s">
        <v>1012</v>
      </c>
      <c r="AQ1" s="283" t="s">
        <v>60</v>
      </c>
      <c r="AR1" s="283" t="s">
        <v>1006</v>
      </c>
      <c r="AS1" s="283" t="s">
        <v>151</v>
      </c>
      <c r="AT1" s="283" t="s">
        <v>168</v>
      </c>
      <c r="AU1" s="283" t="s">
        <v>169</v>
      </c>
      <c r="AV1" s="283" t="s">
        <v>884</v>
      </c>
      <c r="AW1" s="283" t="s">
        <v>170</v>
      </c>
      <c r="AX1" s="283" t="s">
        <v>885</v>
      </c>
      <c r="AY1" s="283" t="s">
        <v>171</v>
      </c>
      <c r="AZ1" s="283" t="s">
        <v>886</v>
      </c>
      <c r="BA1" s="283" t="s">
        <v>172</v>
      </c>
      <c r="BB1" s="283" t="s">
        <v>173</v>
      </c>
      <c r="BC1" s="283" t="s">
        <v>174</v>
      </c>
      <c r="BD1" s="283" t="s">
        <v>175</v>
      </c>
      <c r="BE1" s="283" t="s">
        <v>176</v>
      </c>
      <c r="BF1" s="283" t="s">
        <v>190</v>
      </c>
      <c r="BG1" s="283" t="s">
        <v>191</v>
      </c>
      <c r="BH1" s="283" t="s">
        <v>192</v>
      </c>
      <c r="BI1" s="283" t="s">
        <v>1008</v>
      </c>
      <c r="BJ1" s="283" t="s">
        <v>194</v>
      </c>
      <c r="BK1" s="284" t="s">
        <v>152</v>
      </c>
      <c r="BL1" s="283" t="s">
        <v>814</v>
      </c>
      <c r="BM1" s="283" t="s">
        <v>801</v>
      </c>
      <c r="BN1" s="283" t="s">
        <v>800</v>
      </c>
      <c r="BO1" s="283" t="s">
        <v>693</v>
      </c>
      <c r="BP1" s="283" t="s">
        <v>810</v>
      </c>
    </row>
    <row r="2" spans="1:68" s="7" customFormat="1" ht="24.95" customHeight="1" x14ac:dyDescent="0.15">
      <c r="A2" s="281">
        <v>1</v>
      </c>
      <c r="B2" s="295" t="s">
        <v>1240</v>
      </c>
      <c r="C2" s="7" t="s">
        <v>834</v>
      </c>
      <c r="D2" s="7" t="s">
        <v>319</v>
      </c>
      <c r="E2" s="7" t="s">
        <v>1241</v>
      </c>
      <c r="F2" s="7" t="s">
        <v>592</v>
      </c>
      <c r="G2" s="7" t="s">
        <v>1242</v>
      </c>
      <c r="H2" s="212" t="s">
        <v>1243</v>
      </c>
      <c r="I2" s="212" t="s">
        <v>1244</v>
      </c>
      <c r="J2" s="198">
        <v>43917</v>
      </c>
      <c r="K2" s="198">
        <v>44280</v>
      </c>
      <c r="L2" s="198">
        <v>43900</v>
      </c>
      <c r="M2" s="10" t="s">
        <v>181</v>
      </c>
      <c r="N2" s="7" t="s">
        <v>177</v>
      </c>
      <c r="O2" s="7" t="s">
        <v>114</v>
      </c>
      <c r="P2" s="7" t="s">
        <v>68</v>
      </c>
      <c r="Q2" s="7" t="s">
        <v>140</v>
      </c>
      <c r="R2" s="8" t="s">
        <v>178</v>
      </c>
      <c r="S2" s="198">
        <v>42768</v>
      </c>
      <c r="T2" s="10" t="s">
        <v>182</v>
      </c>
      <c r="U2" s="7" t="s">
        <v>1206</v>
      </c>
      <c r="V2" s="7" t="s">
        <v>112</v>
      </c>
      <c r="W2" s="7" t="s">
        <v>68</v>
      </c>
      <c r="X2" s="7" t="s">
        <v>1220</v>
      </c>
      <c r="Y2" s="8" t="s">
        <v>1222</v>
      </c>
      <c r="Z2" s="198">
        <v>44197</v>
      </c>
      <c r="AA2" s="10" t="s">
        <v>179</v>
      </c>
      <c r="AB2" s="10" t="s">
        <v>1272</v>
      </c>
      <c r="AC2" s="7" t="s">
        <v>367</v>
      </c>
      <c r="AD2" s="7" t="s">
        <v>1273</v>
      </c>
      <c r="AE2" s="7" t="s">
        <v>141</v>
      </c>
      <c r="AF2" s="7" t="s">
        <v>366</v>
      </c>
      <c r="AG2" s="7" t="s">
        <v>347</v>
      </c>
      <c r="AH2" s="7" t="s">
        <v>1019</v>
      </c>
      <c r="AI2" s="7" t="s">
        <v>1015</v>
      </c>
      <c r="AJ2" s="7" t="s">
        <v>261</v>
      </c>
      <c r="AK2" s="6" t="s">
        <v>187</v>
      </c>
      <c r="AL2" s="7" t="s">
        <v>1274</v>
      </c>
      <c r="AM2" s="7" t="s">
        <v>1274</v>
      </c>
      <c r="AN2" s="7" t="s">
        <v>446</v>
      </c>
      <c r="AR2" s="7" t="s">
        <v>74</v>
      </c>
      <c r="AS2" s="198">
        <v>26612</v>
      </c>
      <c r="AT2" s="7" t="s">
        <v>142</v>
      </c>
      <c r="AU2" s="7" t="s">
        <v>601</v>
      </c>
      <c r="AV2" s="7" t="s">
        <v>881</v>
      </c>
      <c r="AW2" s="7" t="s">
        <v>601</v>
      </c>
      <c r="AX2" s="7" t="s">
        <v>881</v>
      </c>
      <c r="AY2" s="8" t="s">
        <v>597</v>
      </c>
      <c r="AZ2" s="8" t="s">
        <v>881</v>
      </c>
      <c r="BA2" s="7" t="s">
        <v>136</v>
      </c>
      <c r="BB2" s="7" t="s">
        <v>136</v>
      </c>
      <c r="BC2" s="7" t="s">
        <v>136</v>
      </c>
      <c r="BD2" s="198"/>
      <c r="BE2" s="11"/>
      <c r="BF2" s="13"/>
      <c r="BG2" s="13"/>
      <c r="BH2" s="13"/>
      <c r="BI2" s="13"/>
      <c r="BJ2" s="13"/>
      <c r="BK2" s="285">
        <v>270000</v>
      </c>
      <c r="BM2" s="196">
        <v>1</v>
      </c>
      <c r="BN2" s="198">
        <v>43922</v>
      </c>
      <c r="BO2" s="196" t="s">
        <v>666</v>
      </c>
      <c r="BP2" s="196"/>
    </row>
    <row r="3" spans="1:68" s="12" customFormat="1" ht="24.95" customHeight="1" x14ac:dyDescent="0.15">
      <c r="A3" s="281">
        <v>2</v>
      </c>
      <c r="B3" s="295" t="s">
        <v>1245</v>
      </c>
      <c r="C3" s="7" t="s">
        <v>797</v>
      </c>
      <c r="D3" s="7" t="s">
        <v>320</v>
      </c>
      <c r="E3" s="7" t="s">
        <v>734</v>
      </c>
      <c r="F3" s="7" t="s">
        <v>346</v>
      </c>
      <c r="G3" s="7" t="s">
        <v>694</v>
      </c>
      <c r="H3" s="10" t="s">
        <v>199</v>
      </c>
      <c r="I3" s="10" t="s">
        <v>199</v>
      </c>
      <c r="J3" s="198">
        <v>43948</v>
      </c>
      <c r="K3" s="198">
        <v>44183</v>
      </c>
      <c r="L3" s="198">
        <v>43942</v>
      </c>
      <c r="M3" s="10" t="s">
        <v>181</v>
      </c>
      <c r="N3" s="7" t="s">
        <v>210</v>
      </c>
      <c r="O3" s="7" t="s">
        <v>114</v>
      </c>
      <c r="P3" s="7" t="s">
        <v>68</v>
      </c>
      <c r="Q3" s="7" t="s">
        <v>348</v>
      </c>
      <c r="R3" s="8" t="s">
        <v>349</v>
      </c>
      <c r="S3" s="198">
        <v>43486</v>
      </c>
      <c r="T3" s="10" t="s">
        <v>182</v>
      </c>
      <c r="U3" s="7" t="s">
        <v>1206</v>
      </c>
      <c r="V3" s="7" t="s">
        <v>112</v>
      </c>
      <c r="W3" s="7" t="s">
        <v>68</v>
      </c>
      <c r="X3" s="7" t="s">
        <v>1221</v>
      </c>
      <c r="Y3" s="8" t="s">
        <v>1223</v>
      </c>
      <c r="Z3" s="198">
        <v>44198</v>
      </c>
      <c r="AA3" s="10" t="s">
        <v>147</v>
      </c>
      <c r="AB3" s="10" t="s">
        <v>1126</v>
      </c>
      <c r="AC3" s="7" t="s">
        <v>407</v>
      </c>
      <c r="AD3" s="7" t="s">
        <v>77</v>
      </c>
      <c r="AE3" s="7" t="s">
        <v>11</v>
      </c>
      <c r="AF3" s="7" t="s">
        <v>368</v>
      </c>
      <c r="AG3" s="7" t="s">
        <v>261</v>
      </c>
      <c r="AH3" s="7" t="s">
        <v>1020</v>
      </c>
      <c r="AI3" s="7" t="s">
        <v>1274</v>
      </c>
      <c r="AJ3" s="7" t="s">
        <v>1274</v>
      </c>
      <c r="AK3" s="6" t="s">
        <v>187</v>
      </c>
      <c r="AL3" s="7" t="s">
        <v>447</v>
      </c>
      <c r="AM3" s="7" t="s">
        <v>448</v>
      </c>
      <c r="AN3" s="7" t="s">
        <v>449</v>
      </c>
      <c r="AO3" s="7"/>
      <c r="AP3" s="7"/>
      <c r="AQ3" s="7"/>
      <c r="AR3" s="7" t="s">
        <v>876</v>
      </c>
      <c r="AS3" s="198">
        <v>31728</v>
      </c>
      <c r="AT3" s="7" t="s">
        <v>200</v>
      </c>
      <c r="AU3" s="7" t="s">
        <v>636</v>
      </c>
      <c r="AV3" s="7" t="s">
        <v>881</v>
      </c>
      <c r="AW3" s="7" t="s">
        <v>636</v>
      </c>
      <c r="AX3" s="7" t="s">
        <v>881</v>
      </c>
      <c r="AY3" s="8" t="s">
        <v>618</v>
      </c>
      <c r="AZ3" s="8" t="s">
        <v>881</v>
      </c>
      <c r="BA3" s="7" t="s">
        <v>136</v>
      </c>
      <c r="BB3" s="7" t="s">
        <v>136</v>
      </c>
      <c r="BC3" s="7" t="s">
        <v>136</v>
      </c>
      <c r="BD3" s="198">
        <v>43927</v>
      </c>
      <c r="BE3" s="11">
        <v>12</v>
      </c>
      <c r="BF3" s="13">
        <v>100</v>
      </c>
      <c r="BG3" s="13"/>
      <c r="BH3" s="13" t="s">
        <v>201</v>
      </c>
      <c r="BI3" s="13"/>
      <c r="BJ3" s="13" t="s">
        <v>197</v>
      </c>
      <c r="BK3" s="285">
        <v>10598</v>
      </c>
      <c r="BL3" s="7" t="s">
        <v>848</v>
      </c>
      <c r="BM3" s="196">
        <v>2</v>
      </c>
      <c r="BN3" s="198">
        <v>43948</v>
      </c>
      <c r="BO3" s="196" t="s">
        <v>668</v>
      </c>
      <c r="BP3" s="196" t="s">
        <v>668</v>
      </c>
    </row>
    <row r="4" spans="1:68" s="12" customFormat="1" ht="24.95" customHeight="1" x14ac:dyDescent="0.15">
      <c r="A4" s="281">
        <v>3</v>
      </c>
      <c r="B4" s="295" t="s">
        <v>941</v>
      </c>
      <c r="C4" s="7" t="s">
        <v>799</v>
      </c>
      <c r="D4" s="7" t="s">
        <v>815</v>
      </c>
      <c r="E4" s="7" t="s">
        <v>735</v>
      </c>
      <c r="F4" s="7" t="s">
        <v>572</v>
      </c>
      <c r="G4" s="7" t="s">
        <v>695</v>
      </c>
      <c r="H4" s="10" t="s">
        <v>1246</v>
      </c>
      <c r="I4" s="10" t="s">
        <v>202</v>
      </c>
      <c r="J4" s="198">
        <v>43948</v>
      </c>
      <c r="K4" s="198">
        <v>44279</v>
      </c>
      <c r="L4" s="198">
        <v>43942</v>
      </c>
      <c r="M4" s="10" t="s">
        <v>181</v>
      </c>
      <c r="N4" s="7" t="s">
        <v>210</v>
      </c>
      <c r="O4" s="7" t="s">
        <v>114</v>
      </c>
      <c r="P4" s="7" t="s">
        <v>73</v>
      </c>
      <c r="Q4" s="7" t="s">
        <v>203</v>
      </c>
      <c r="R4" s="8" t="s">
        <v>1247</v>
      </c>
      <c r="S4" s="198">
        <v>43059</v>
      </c>
      <c r="T4" s="10" t="s">
        <v>182</v>
      </c>
      <c r="U4" s="7" t="s">
        <v>1206</v>
      </c>
      <c r="V4" s="7" t="s">
        <v>112</v>
      </c>
      <c r="W4" s="7" t="s">
        <v>68</v>
      </c>
      <c r="X4" s="7" t="s">
        <v>1224</v>
      </c>
      <c r="Y4" s="8" t="s">
        <v>1225</v>
      </c>
      <c r="Z4" s="198">
        <v>44199</v>
      </c>
      <c r="AA4" s="10" t="s">
        <v>147</v>
      </c>
      <c r="AB4" s="10" t="s">
        <v>1127</v>
      </c>
      <c r="AC4" s="7" t="s">
        <v>408</v>
      </c>
      <c r="AD4" s="7" t="s">
        <v>77</v>
      </c>
      <c r="AE4" s="7" t="s">
        <v>141</v>
      </c>
      <c r="AF4" s="7" t="s">
        <v>369</v>
      </c>
      <c r="AG4" s="7" t="s">
        <v>1275</v>
      </c>
      <c r="AH4" s="7" t="s">
        <v>1019</v>
      </c>
      <c r="AI4" s="7" t="s">
        <v>1274</v>
      </c>
      <c r="AJ4" s="7" t="s">
        <v>1274</v>
      </c>
      <c r="AK4" s="6" t="s">
        <v>187</v>
      </c>
      <c r="AL4" s="7" t="s">
        <v>450</v>
      </c>
      <c r="AM4" s="7" t="s">
        <v>451</v>
      </c>
      <c r="AN4" s="7" t="s">
        <v>452</v>
      </c>
      <c r="AO4" s="7"/>
      <c r="AP4" s="7"/>
      <c r="AQ4" s="7"/>
      <c r="AR4" s="7" t="s">
        <v>670</v>
      </c>
      <c r="AS4" s="198">
        <v>18679</v>
      </c>
      <c r="AT4" s="7" t="s">
        <v>200</v>
      </c>
      <c r="AU4" s="7" t="s">
        <v>619</v>
      </c>
      <c r="AV4" s="7" t="s">
        <v>881</v>
      </c>
      <c r="AW4" s="7" t="s">
        <v>620</v>
      </c>
      <c r="AX4" s="7" t="s">
        <v>881</v>
      </c>
      <c r="AY4" s="8" t="s">
        <v>637</v>
      </c>
      <c r="AZ4" s="8" t="s">
        <v>881</v>
      </c>
      <c r="BA4" s="7" t="s">
        <v>136</v>
      </c>
      <c r="BB4" s="7" t="s">
        <v>136</v>
      </c>
      <c r="BC4" s="7" t="s">
        <v>136</v>
      </c>
      <c r="BD4" s="198">
        <v>43922</v>
      </c>
      <c r="BE4" s="11">
        <v>15</v>
      </c>
      <c r="BF4" s="13">
        <v>100</v>
      </c>
      <c r="BG4" s="13"/>
      <c r="BH4" s="13" t="s">
        <v>283</v>
      </c>
      <c r="BI4" s="13"/>
      <c r="BJ4" s="13" t="s">
        <v>197</v>
      </c>
      <c r="BK4" s="285">
        <v>69520</v>
      </c>
      <c r="BL4" s="7" t="s">
        <v>848</v>
      </c>
      <c r="BM4" s="196">
        <v>2</v>
      </c>
      <c r="BN4" s="198">
        <v>43948</v>
      </c>
      <c r="BO4" s="196" t="s">
        <v>668</v>
      </c>
      <c r="BP4" s="196" t="s">
        <v>668</v>
      </c>
    </row>
    <row r="5" spans="1:68" s="12" customFormat="1" ht="24.95" customHeight="1" x14ac:dyDescent="0.15">
      <c r="A5" s="281">
        <v>4</v>
      </c>
      <c r="B5" s="295" t="s">
        <v>942</v>
      </c>
      <c r="C5" s="7" t="s">
        <v>1022</v>
      </c>
      <c r="D5" s="7" t="s">
        <v>321</v>
      </c>
      <c r="E5" s="7" t="s">
        <v>736</v>
      </c>
      <c r="F5" s="7" t="s">
        <v>582</v>
      </c>
      <c r="G5" s="7" t="s">
        <v>696</v>
      </c>
      <c r="H5" s="10" t="s">
        <v>204</v>
      </c>
      <c r="I5" s="10" t="s">
        <v>204</v>
      </c>
      <c r="J5" s="198">
        <v>43941</v>
      </c>
      <c r="K5" s="198">
        <v>44279</v>
      </c>
      <c r="L5" s="198">
        <v>43927</v>
      </c>
      <c r="M5" s="10" t="s">
        <v>182</v>
      </c>
      <c r="N5" s="7" t="s">
        <v>206</v>
      </c>
      <c r="O5" s="7" t="s">
        <v>205</v>
      </c>
      <c r="P5" s="7" t="s">
        <v>206</v>
      </c>
      <c r="Q5" s="7"/>
      <c r="R5" s="8" t="s">
        <v>1248</v>
      </c>
      <c r="S5" s="198">
        <v>43445</v>
      </c>
      <c r="T5" s="10" t="s">
        <v>182</v>
      </c>
      <c r="U5" s="7" t="s">
        <v>1206</v>
      </c>
      <c r="V5" s="7" t="s">
        <v>112</v>
      </c>
      <c r="W5" s="7" t="s">
        <v>68</v>
      </c>
      <c r="X5" s="7" t="s">
        <v>1226</v>
      </c>
      <c r="Y5" s="8" t="s">
        <v>1227</v>
      </c>
      <c r="Z5" s="198">
        <v>44200</v>
      </c>
      <c r="AA5" s="10" t="s">
        <v>96</v>
      </c>
      <c r="AB5" s="10" t="s">
        <v>1128</v>
      </c>
      <c r="AC5" s="7" t="s">
        <v>409</v>
      </c>
      <c r="AD5" s="7" t="s">
        <v>78</v>
      </c>
      <c r="AE5" s="7" t="s">
        <v>11</v>
      </c>
      <c r="AF5" s="7" t="s">
        <v>370</v>
      </c>
      <c r="AG5" s="7" t="s">
        <v>207</v>
      </c>
      <c r="AH5" s="7" t="s">
        <v>1019</v>
      </c>
      <c r="AI5" s="7" t="s">
        <v>1274</v>
      </c>
      <c r="AJ5" s="7" t="s">
        <v>1274</v>
      </c>
      <c r="AK5" s="6" t="s">
        <v>187</v>
      </c>
      <c r="AL5" s="7" t="s">
        <v>453</v>
      </c>
      <c r="AM5" s="7" t="s">
        <v>454</v>
      </c>
      <c r="AN5" s="7" t="s">
        <v>455</v>
      </c>
      <c r="AO5" s="7"/>
      <c r="AP5" s="7"/>
      <c r="AQ5" s="7"/>
      <c r="AR5" s="7" t="s">
        <v>682</v>
      </c>
      <c r="AS5" s="198">
        <v>27988</v>
      </c>
      <c r="AT5" s="7" t="s">
        <v>262</v>
      </c>
      <c r="AU5" s="7" t="s">
        <v>602</v>
      </c>
      <c r="AV5" s="7" t="s">
        <v>881</v>
      </c>
      <c r="AW5" s="7" t="s">
        <v>602</v>
      </c>
      <c r="AX5" s="7" t="s">
        <v>881</v>
      </c>
      <c r="AY5" s="8" t="s">
        <v>638</v>
      </c>
      <c r="AZ5" s="8" t="s">
        <v>881</v>
      </c>
      <c r="BA5" s="7" t="s">
        <v>136</v>
      </c>
      <c r="BB5" s="7" t="s">
        <v>136</v>
      </c>
      <c r="BC5" s="7" t="s">
        <v>136</v>
      </c>
      <c r="BD5" s="198">
        <v>43922</v>
      </c>
      <c r="BE5" s="11">
        <v>18</v>
      </c>
      <c r="BF5" s="13">
        <v>100</v>
      </c>
      <c r="BG5" s="13"/>
      <c r="BH5" s="13" t="s">
        <v>283</v>
      </c>
      <c r="BI5" s="13"/>
      <c r="BJ5" s="13" t="s">
        <v>195</v>
      </c>
      <c r="BK5" s="285">
        <v>19580</v>
      </c>
      <c r="BL5" s="7" t="s">
        <v>848</v>
      </c>
      <c r="BM5" s="196">
        <v>2</v>
      </c>
      <c r="BN5" s="198">
        <v>43948</v>
      </c>
      <c r="BO5" s="196" t="s">
        <v>668</v>
      </c>
      <c r="BP5" s="196" t="s">
        <v>668</v>
      </c>
    </row>
    <row r="6" spans="1:68" s="12" customFormat="1" ht="24.95" customHeight="1" x14ac:dyDescent="0.15">
      <c r="A6" s="281">
        <v>5</v>
      </c>
      <c r="B6" s="295" t="s">
        <v>943</v>
      </c>
      <c r="C6" s="7" t="s">
        <v>1023</v>
      </c>
      <c r="D6" s="7" t="s">
        <v>322</v>
      </c>
      <c r="E6" s="7" t="s">
        <v>737</v>
      </c>
      <c r="F6" s="7" t="s">
        <v>573</v>
      </c>
      <c r="G6" s="7" t="s">
        <v>697</v>
      </c>
      <c r="H6" s="10" t="s">
        <v>209</v>
      </c>
      <c r="I6" s="10" t="s">
        <v>209</v>
      </c>
      <c r="J6" s="198">
        <v>43958</v>
      </c>
      <c r="K6" s="198">
        <v>44279</v>
      </c>
      <c r="L6" s="198">
        <v>43952</v>
      </c>
      <c r="M6" s="10" t="s">
        <v>181</v>
      </c>
      <c r="N6" s="7" t="s">
        <v>210</v>
      </c>
      <c r="O6" s="7" t="s">
        <v>113</v>
      </c>
      <c r="P6" s="7" t="s">
        <v>73</v>
      </c>
      <c r="Q6" s="7" t="s">
        <v>211</v>
      </c>
      <c r="R6" s="8" t="s">
        <v>286</v>
      </c>
      <c r="S6" s="198">
        <v>42313</v>
      </c>
      <c r="T6" s="10"/>
      <c r="U6" s="7"/>
      <c r="V6" s="7"/>
      <c r="W6" s="7"/>
      <c r="X6" s="7"/>
      <c r="Y6" s="8"/>
      <c r="Z6" s="198"/>
      <c r="AA6" s="10" t="s">
        <v>96</v>
      </c>
      <c r="AB6" s="10" t="s">
        <v>1129</v>
      </c>
      <c r="AC6" s="7" t="s">
        <v>410</v>
      </c>
      <c r="AD6" s="7" t="s">
        <v>77</v>
      </c>
      <c r="AE6" s="7" t="s">
        <v>11</v>
      </c>
      <c r="AF6" s="7" t="s">
        <v>371</v>
      </c>
      <c r="AG6" s="7" t="s">
        <v>212</v>
      </c>
      <c r="AH6" s="7" t="s">
        <v>1019</v>
      </c>
      <c r="AI6" s="7" t="s">
        <v>1274</v>
      </c>
      <c r="AJ6" s="7" t="s">
        <v>1274</v>
      </c>
      <c r="AK6" s="6" t="s">
        <v>187</v>
      </c>
      <c r="AL6" s="7" t="s">
        <v>456</v>
      </c>
      <c r="AM6" s="7" t="s">
        <v>457</v>
      </c>
      <c r="AN6" s="7" t="s">
        <v>458</v>
      </c>
      <c r="AO6" s="7"/>
      <c r="AP6" s="7"/>
      <c r="AQ6" s="7"/>
      <c r="AR6" s="7" t="s">
        <v>904</v>
      </c>
      <c r="AS6" s="198">
        <v>27160</v>
      </c>
      <c r="AT6" s="7" t="s">
        <v>213</v>
      </c>
      <c r="AU6" s="7" t="s">
        <v>603</v>
      </c>
      <c r="AV6" s="7" t="s">
        <v>881</v>
      </c>
      <c r="AW6" s="7" t="s">
        <v>604</v>
      </c>
      <c r="AX6" s="7" t="s">
        <v>881</v>
      </c>
      <c r="AY6" s="8" t="s">
        <v>621</v>
      </c>
      <c r="AZ6" s="7" t="s">
        <v>881</v>
      </c>
      <c r="BA6" s="7" t="s">
        <v>136</v>
      </c>
      <c r="BB6" s="7" t="s">
        <v>136</v>
      </c>
      <c r="BC6" s="7" t="s">
        <v>136</v>
      </c>
      <c r="BD6" s="198">
        <v>43941</v>
      </c>
      <c r="BE6" s="11">
        <v>4</v>
      </c>
      <c r="BF6" s="13">
        <v>100</v>
      </c>
      <c r="BG6" s="13"/>
      <c r="BH6" s="13" t="s">
        <v>283</v>
      </c>
      <c r="BI6" s="13"/>
      <c r="BJ6" s="13" t="s">
        <v>197</v>
      </c>
      <c r="BK6" s="285">
        <v>1474</v>
      </c>
      <c r="BL6" s="7" t="s">
        <v>848</v>
      </c>
      <c r="BM6" s="196">
        <v>3</v>
      </c>
      <c r="BN6" s="198">
        <v>43958</v>
      </c>
      <c r="BO6" s="196" t="s">
        <v>668</v>
      </c>
      <c r="BP6" s="196" t="s">
        <v>668</v>
      </c>
    </row>
    <row r="7" spans="1:68" s="12" customFormat="1" ht="24.95" customHeight="1" x14ac:dyDescent="0.15">
      <c r="A7" s="281">
        <v>6</v>
      </c>
      <c r="B7" s="295" t="s">
        <v>944</v>
      </c>
      <c r="C7" s="7" t="s">
        <v>1024</v>
      </c>
      <c r="D7" s="7" t="s">
        <v>323</v>
      </c>
      <c r="E7" s="7" t="s">
        <v>738</v>
      </c>
      <c r="F7" s="7" t="s">
        <v>565</v>
      </c>
      <c r="G7" s="7" t="s">
        <v>698</v>
      </c>
      <c r="H7" s="10" t="s">
        <v>1041</v>
      </c>
      <c r="I7" s="10" t="s">
        <v>214</v>
      </c>
      <c r="J7" s="198">
        <v>43958</v>
      </c>
      <c r="K7" s="198">
        <v>44190</v>
      </c>
      <c r="L7" s="198">
        <v>43952</v>
      </c>
      <c r="M7" s="10" t="s">
        <v>181</v>
      </c>
      <c r="N7" s="7" t="s">
        <v>256</v>
      </c>
      <c r="O7" s="7" t="s">
        <v>114</v>
      </c>
      <c r="P7" s="7" t="s">
        <v>73</v>
      </c>
      <c r="Q7" s="7" t="s">
        <v>215</v>
      </c>
      <c r="R7" s="8" t="s">
        <v>1249</v>
      </c>
      <c r="S7" s="198">
        <v>42872</v>
      </c>
      <c r="T7" s="10"/>
      <c r="U7" s="7"/>
      <c r="V7" s="7"/>
      <c r="W7" s="7"/>
      <c r="X7" s="7"/>
      <c r="Y7" s="8"/>
      <c r="Z7" s="198"/>
      <c r="AA7" s="10" t="s">
        <v>147</v>
      </c>
      <c r="AB7" s="10" t="s">
        <v>1130</v>
      </c>
      <c r="AC7" s="7" t="s">
        <v>411</v>
      </c>
      <c r="AD7" s="7"/>
      <c r="AE7" s="7" t="s">
        <v>11</v>
      </c>
      <c r="AF7" s="7" t="s">
        <v>372</v>
      </c>
      <c r="AG7" s="7" t="s">
        <v>216</v>
      </c>
      <c r="AH7" s="7" t="s">
        <v>1019</v>
      </c>
      <c r="AI7" s="7" t="s">
        <v>1274</v>
      </c>
      <c r="AJ7" s="7" t="s">
        <v>1274</v>
      </c>
      <c r="AK7" s="6" t="s">
        <v>187</v>
      </c>
      <c r="AL7" s="7" t="s">
        <v>459</v>
      </c>
      <c r="AM7" s="7" t="s">
        <v>460</v>
      </c>
      <c r="AN7" s="7" t="s">
        <v>461</v>
      </c>
      <c r="AO7" s="7"/>
      <c r="AP7" s="7"/>
      <c r="AQ7" s="7"/>
      <c r="AR7" s="7" t="s">
        <v>876</v>
      </c>
      <c r="AS7" s="198">
        <v>25970</v>
      </c>
      <c r="AT7" s="7" t="s">
        <v>200</v>
      </c>
      <c r="AU7" s="7" t="s">
        <v>639</v>
      </c>
      <c r="AV7" s="7" t="s">
        <v>882</v>
      </c>
      <c r="AW7" s="7" t="s">
        <v>639</v>
      </c>
      <c r="AX7" s="7" t="s">
        <v>883</v>
      </c>
      <c r="AY7" s="8" t="s">
        <v>640</v>
      </c>
      <c r="AZ7" s="7" t="s">
        <v>881</v>
      </c>
      <c r="BA7" s="7" t="s">
        <v>136</v>
      </c>
      <c r="BB7" s="7" t="s">
        <v>217</v>
      </c>
      <c r="BC7" s="7" t="s">
        <v>217</v>
      </c>
      <c r="BD7" s="198">
        <v>43941</v>
      </c>
      <c r="BE7" s="11">
        <v>4</v>
      </c>
      <c r="BF7" s="13">
        <v>100</v>
      </c>
      <c r="BG7" s="13"/>
      <c r="BH7" s="13" t="s">
        <v>283</v>
      </c>
      <c r="BI7" s="13"/>
      <c r="BJ7" s="13" t="s">
        <v>197</v>
      </c>
      <c r="BK7" s="285">
        <v>1375</v>
      </c>
      <c r="BL7" s="7" t="s">
        <v>848</v>
      </c>
      <c r="BM7" s="196">
        <v>3</v>
      </c>
      <c r="BN7" s="198">
        <v>43958</v>
      </c>
      <c r="BO7" s="196" t="s">
        <v>668</v>
      </c>
      <c r="BP7" s="196" t="s">
        <v>668</v>
      </c>
    </row>
    <row r="8" spans="1:68" s="12" customFormat="1" ht="24.95" customHeight="1" x14ac:dyDescent="0.15">
      <c r="A8" s="281">
        <v>7</v>
      </c>
      <c r="B8" s="295" t="s">
        <v>945</v>
      </c>
      <c r="C8" s="7" t="s">
        <v>794</v>
      </c>
      <c r="D8" s="7" t="s">
        <v>324</v>
      </c>
      <c r="E8" s="7" t="s">
        <v>739</v>
      </c>
      <c r="F8" s="7" t="s">
        <v>583</v>
      </c>
      <c r="G8" s="7" t="s">
        <v>699</v>
      </c>
      <c r="H8" s="10" t="s">
        <v>1042</v>
      </c>
      <c r="I8" s="10" t="s">
        <v>202</v>
      </c>
      <c r="J8" s="198">
        <v>43962</v>
      </c>
      <c r="K8" s="198">
        <v>44275</v>
      </c>
      <c r="L8" s="198">
        <v>43959</v>
      </c>
      <c r="M8" s="10" t="s">
        <v>181</v>
      </c>
      <c r="N8" s="7" t="s">
        <v>228</v>
      </c>
      <c r="O8" s="7" t="s">
        <v>114</v>
      </c>
      <c r="P8" s="7" t="s">
        <v>73</v>
      </c>
      <c r="Q8" s="7" t="s">
        <v>218</v>
      </c>
      <c r="R8" s="8" t="s">
        <v>1250</v>
      </c>
      <c r="S8" s="198">
        <v>42266</v>
      </c>
      <c r="T8" s="10"/>
      <c r="U8" s="7"/>
      <c r="V8" s="7"/>
      <c r="W8" s="7"/>
      <c r="X8" s="7"/>
      <c r="Y8" s="8"/>
      <c r="Z8" s="198"/>
      <c r="AA8" s="10" t="s">
        <v>147</v>
      </c>
      <c r="AB8" s="10" t="s">
        <v>1131</v>
      </c>
      <c r="AC8" s="7" t="s">
        <v>412</v>
      </c>
      <c r="AD8" s="7" t="s">
        <v>77</v>
      </c>
      <c r="AE8" s="7" t="s">
        <v>11</v>
      </c>
      <c r="AF8" s="7" t="s">
        <v>373</v>
      </c>
      <c r="AG8" s="7" t="s">
        <v>261</v>
      </c>
      <c r="AH8" s="7" t="s">
        <v>1019</v>
      </c>
      <c r="AI8" s="7" t="s">
        <v>1274</v>
      </c>
      <c r="AJ8" s="7" t="s">
        <v>1274</v>
      </c>
      <c r="AK8" s="6" t="s">
        <v>187</v>
      </c>
      <c r="AL8" s="7" t="s">
        <v>462</v>
      </c>
      <c r="AM8" s="7" t="s">
        <v>463</v>
      </c>
      <c r="AN8" s="7" t="s">
        <v>464</v>
      </c>
      <c r="AO8" s="7"/>
      <c r="AP8" s="7"/>
      <c r="AQ8" s="7"/>
      <c r="AR8" s="7" t="s">
        <v>877</v>
      </c>
      <c r="AS8" s="198">
        <v>23992</v>
      </c>
      <c r="AT8" s="7" t="s">
        <v>200</v>
      </c>
      <c r="AU8" s="7" t="s">
        <v>623</v>
      </c>
      <c r="AV8" s="7" t="s">
        <v>881</v>
      </c>
      <c r="AW8" s="7" t="s">
        <v>622</v>
      </c>
      <c r="AX8" s="7" t="s">
        <v>881</v>
      </c>
      <c r="AY8" s="8" t="s">
        <v>641</v>
      </c>
      <c r="AZ8" s="7" t="s">
        <v>881</v>
      </c>
      <c r="BA8" s="7" t="s">
        <v>136</v>
      </c>
      <c r="BB8" s="7" t="s">
        <v>136</v>
      </c>
      <c r="BC8" s="7" t="s">
        <v>136</v>
      </c>
      <c r="BD8" s="198">
        <v>43942</v>
      </c>
      <c r="BE8" s="11">
        <v>9</v>
      </c>
      <c r="BF8" s="13">
        <v>100</v>
      </c>
      <c r="BG8" s="13"/>
      <c r="BH8" s="13" t="s">
        <v>219</v>
      </c>
      <c r="BI8" s="13"/>
      <c r="BJ8" s="13" t="s">
        <v>197</v>
      </c>
      <c r="BK8" s="285">
        <v>6600</v>
      </c>
      <c r="BL8" s="7" t="s">
        <v>798</v>
      </c>
      <c r="BM8" s="196">
        <v>4</v>
      </c>
      <c r="BN8" s="198">
        <v>43962</v>
      </c>
      <c r="BO8" s="196" t="s">
        <v>668</v>
      </c>
      <c r="BP8" s="196" t="s">
        <v>668</v>
      </c>
    </row>
    <row r="9" spans="1:68" s="12" customFormat="1" ht="24.95" customHeight="1" x14ac:dyDescent="0.15">
      <c r="A9" s="281">
        <v>8</v>
      </c>
      <c r="B9" s="295" t="s">
        <v>946</v>
      </c>
      <c r="C9" s="7" t="s">
        <v>793</v>
      </c>
      <c r="D9" s="7" t="s">
        <v>325</v>
      </c>
      <c r="E9" s="7" t="s">
        <v>740</v>
      </c>
      <c r="F9" s="7" t="s">
        <v>566</v>
      </c>
      <c r="G9" s="7" t="s">
        <v>700</v>
      </c>
      <c r="H9" s="10" t="s">
        <v>220</v>
      </c>
      <c r="I9" s="10" t="s">
        <v>220</v>
      </c>
      <c r="J9" s="198">
        <v>43962</v>
      </c>
      <c r="K9" s="198">
        <v>43981</v>
      </c>
      <c r="L9" s="198">
        <v>43959</v>
      </c>
      <c r="M9" s="10" t="s">
        <v>181</v>
      </c>
      <c r="N9" s="7" t="s">
        <v>221</v>
      </c>
      <c r="O9" s="7" t="s">
        <v>114</v>
      </c>
      <c r="P9" s="7" t="s">
        <v>73</v>
      </c>
      <c r="Q9" s="7" t="s">
        <v>222</v>
      </c>
      <c r="R9" s="8" t="s">
        <v>350</v>
      </c>
      <c r="S9" s="198">
        <v>42511</v>
      </c>
      <c r="T9" s="10"/>
      <c r="U9" s="7"/>
      <c r="V9" s="7"/>
      <c r="W9" s="7"/>
      <c r="X9" s="7"/>
      <c r="Y9" s="8"/>
      <c r="Z9" s="198"/>
      <c r="AA9" s="10" t="s">
        <v>147</v>
      </c>
      <c r="AB9" s="10" t="s">
        <v>1132</v>
      </c>
      <c r="AC9" s="7" t="s">
        <v>413</v>
      </c>
      <c r="AD9" s="7" t="s">
        <v>77</v>
      </c>
      <c r="AE9" s="7" t="s">
        <v>11</v>
      </c>
      <c r="AF9" s="7" t="s">
        <v>374</v>
      </c>
      <c r="AG9" s="7" t="s">
        <v>223</v>
      </c>
      <c r="AH9" s="7" t="s">
        <v>1019</v>
      </c>
      <c r="AI9" s="7" t="s">
        <v>1274</v>
      </c>
      <c r="AJ9" s="7" t="s">
        <v>1274</v>
      </c>
      <c r="AK9" s="6" t="s">
        <v>187</v>
      </c>
      <c r="AL9" s="7" t="s">
        <v>465</v>
      </c>
      <c r="AM9" s="7" t="s">
        <v>466</v>
      </c>
      <c r="AN9" s="7" t="s">
        <v>467</v>
      </c>
      <c r="AO9" s="7"/>
      <c r="AP9" s="7"/>
      <c r="AQ9" s="7"/>
      <c r="AR9" s="7" t="s">
        <v>877</v>
      </c>
      <c r="AS9" s="198">
        <v>25842</v>
      </c>
      <c r="AT9" s="7" t="s">
        <v>200</v>
      </c>
      <c r="AU9" s="7" t="s">
        <v>642</v>
      </c>
      <c r="AV9" s="7" t="s">
        <v>881</v>
      </c>
      <c r="AW9" s="7" t="s">
        <v>642</v>
      </c>
      <c r="AX9" s="7" t="s">
        <v>881</v>
      </c>
      <c r="AY9" s="8" t="s">
        <v>624</v>
      </c>
      <c r="AZ9" s="7" t="s">
        <v>881</v>
      </c>
      <c r="BA9" s="7" t="s">
        <v>136</v>
      </c>
      <c r="BB9" s="7" t="s">
        <v>136</v>
      </c>
      <c r="BC9" s="7" t="s">
        <v>136</v>
      </c>
      <c r="BD9" s="198">
        <v>43943</v>
      </c>
      <c r="BE9" s="11">
        <v>9</v>
      </c>
      <c r="BF9" s="13">
        <v>100</v>
      </c>
      <c r="BG9" s="13"/>
      <c r="BH9" s="13" t="s">
        <v>263</v>
      </c>
      <c r="BI9" s="13"/>
      <c r="BJ9" s="13" t="s">
        <v>195</v>
      </c>
      <c r="BK9" s="285">
        <v>506</v>
      </c>
      <c r="BL9" s="7" t="s">
        <v>798</v>
      </c>
      <c r="BM9" s="196">
        <v>4</v>
      </c>
      <c r="BN9" s="198">
        <v>43962</v>
      </c>
      <c r="BO9" s="196" t="s">
        <v>668</v>
      </c>
      <c r="BP9" s="196" t="s">
        <v>668</v>
      </c>
    </row>
    <row r="10" spans="1:68" s="12" customFormat="1" ht="24.95" customHeight="1" x14ac:dyDescent="0.15">
      <c r="A10" s="281">
        <v>9</v>
      </c>
      <c r="B10" s="295" t="s">
        <v>947</v>
      </c>
      <c r="C10" s="7" t="s">
        <v>792</v>
      </c>
      <c r="D10" s="7" t="s">
        <v>326</v>
      </c>
      <c r="E10" s="7" t="s">
        <v>741</v>
      </c>
      <c r="F10" s="7" t="s">
        <v>574</v>
      </c>
      <c r="G10" s="7" t="s">
        <v>701</v>
      </c>
      <c r="H10" s="10" t="s">
        <v>1251</v>
      </c>
      <c r="I10" s="10" t="s">
        <v>224</v>
      </c>
      <c r="J10" s="198">
        <v>43976</v>
      </c>
      <c r="K10" s="198">
        <v>44275</v>
      </c>
      <c r="L10" s="198">
        <v>43959</v>
      </c>
      <c r="M10" s="10" t="s">
        <v>181</v>
      </c>
      <c r="N10" s="7" t="s">
        <v>210</v>
      </c>
      <c r="O10" s="7" t="s">
        <v>114</v>
      </c>
      <c r="P10" s="7" t="s">
        <v>73</v>
      </c>
      <c r="Q10" s="7" t="s">
        <v>225</v>
      </c>
      <c r="R10" s="8" t="s">
        <v>1252</v>
      </c>
      <c r="S10" s="198">
        <v>42468</v>
      </c>
      <c r="T10" s="10"/>
      <c r="U10" s="7"/>
      <c r="V10" s="7"/>
      <c r="W10" s="7"/>
      <c r="X10" s="7"/>
      <c r="Y10" s="8"/>
      <c r="Z10" s="198"/>
      <c r="AA10" s="10" t="s">
        <v>96</v>
      </c>
      <c r="AB10" s="10" t="s">
        <v>1133</v>
      </c>
      <c r="AC10" s="7" t="s">
        <v>414</v>
      </c>
      <c r="AD10" s="7" t="s">
        <v>77</v>
      </c>
      <c r="AE10" s="7" t="s">
        <v>11</v>
      </c>
      <c r="AF10" s="7" t="s">
        <v>375</v>
      </c>
      <c r="AG10" s="7" t="s">
        <v>226</v>
      </c>
      <c r="AH10" s="7" t="s">
        <v>1019</v>
      </c>
      <c r="AI10" s="7" t="s">
        <v>1274</v>
      </c>
      <c r="AJ10" s="7" t="s">
        <v>1274</v>
      </c>
      <c r="AK10" s="6" t="s">
        <v>187</v>
      </c>
      <c r="AL10" s="7" t="s">
        <v>468</v>
      </c>
      <c r="AM10" s="7" t="s">
        <v>469</v>
      </c>
      <c r="AN10" s="7" t="s">
        <v>470</v>
      </c>
      <c r="AO10" s="7"/>
      <c r="AP10" s="7"/>
      <c r="AQ10" s="7"/>
      <c r="AR10" s="7" t="s">
        <v>877</v>
      </c>
      <c r="AS10" s="198">
        <v>23491</v>
      </c>
      <c r="AT10" s="7" t="s">
        <v>262</v>
      </c>
      <c r="AU10" s="7" t="s">
        <v>643</v>
      </c>
      <c r="AV10" s="7" t="s">
        <v>881</v>
      </c>
      <c r="AW10" s="7" t="s">
        <v>643</v>
      </c>
      <c r="AX10" s="7" t="s">
        <v>881</v>
      </c>
      <c r="AY10" s="8" t="s">
        <v>644</v>
      </c>
      <c r="AZ10" s="7" t="s">
        <v>881</v>
      </c>
      <c r="BA10" s="7" t="s">
        <v>136</v>
      </c>
      <c r="BB10" s="7" t="s">
        <v>136</v>
      </c>
      <c r="BC10" s="7" t="s">
        <v>136</v>
      </c>
      <c r="BD10" s="198">
        <v>43944</v>
      </c>
      <c r="BE10" s="11">
        <v>9</v>
      </c>
      <c r="BF10" s="13">
        <v>100</v>
      </c>
      <c r="BG10" s="13"/>
      <c r="BH10" s="13" t="s">
        <v>219</v>
      </c>
      <c r="BI10" s="13"/>
      <c r="BJ10" s="13" t="s">
        <v>197</v>
      </c>
      <c r="BK10" s="285">
        <v>11330</v>
      </c>
      <c r="BL10" s="7" t="s">
        <v>798</v>
      </c>
      <c r="BM10" s="196">
        <v>4</v>
      </c>
      <c r="BN10" s="198">
        <v>43962</v>
      </c>
      <c r="BO10" s="196" t="s">
        <v>668</v>
      </c>
      <c r="BP10" s="196" t="s">
        <v>668</v>
      </c>
    </row>
    <row r="11" spans="1:68" s="12" customFormat="1" ht="24.95" customHeight="1" x14ac:dyDescent="0.15">
      <c r="A11" s="281">
        <v>10</v>
      </c>
      <c r="B11" s="295" t="s">
        <v>948</v>
      </c>
      <c r="C11" s="7" t="s">
        <v>1025</v>
      </c>
      <c r="D11" s="7" t="s">
        <v>327</v>
      </c>
      <c r="E11" s="7" t="s">
        <v>742</v>
      </c>
      <c r="F11" s="7" t="s">
        <v>575</v>
      </c>
      <c r="G11" s="7" t="s">
        <v>702</v>
      </c>
      <c r="H11" s="10" t="s">
        <v>1253</v>
      </c>
      <c r="I11" s="10" t="s">
        <v>1254</v>
      </c>
      <c r="J11" s="198">
        <v>43972</v>
      </c>
      <c r="K11" s="198">
        <v>44275</v>
      </c>
      <c r="L11" s="198">
        <v>43959</v>
      </c>
      <c r="M11" s="10" t="s">
        <v>181</v>
      </c>
      <c r="N11" s="7" t="s">
        <v>256</v>
      </c>
      <c r="O11" s="7" t="s">
        <v>114</v>
      </c>
      <c r="P11" s="7" t="s">
        <v>73</v>
      </c>
      <c r="Q11" s="7" t="s">
        <v>225</v>
      </c>
      <c r="R11" s="8" t="s">
        <v>351</v>
      </c>
      <c r="S11" s="198">
        <v>42577</v>
      </c>
      <c r="T11" s="10"/>
      <c r="U11" s="7"/>
      <c r="V11" s="7"/>
      <c r="W11" s="7"/>
      <c r="X11" s="7"/>
      <c r="Y11" s="8"/>
      <c r="Z11" s="198"/>
      <c r="AA11" s="10" t="s">
        <v>147</v>
      </c>
      <c r="AB11" s="10" t="s">
        <v>1134</v>
      </c>
      <c r="AC11" s="7" t="s">
        <v>415</v>
      </c>
      <c r="AD11" s="7" t="s">
        <v>77</v>
      </c>
      <c r="AE11" s="7" t="s">
        <v>11</v>
      </c>
      <c r="AF11" s="7" t="s">
        <v>376</v>
      </c>
      <c r="AG11" s="7" t="s">
        <v>227</v>
      </c>
      <c r="AH11" s="7" t="s">
        <v>1019</v>
      </c>
      <c r="AI11" s="7" t="s">
        <v>1274</v>
      </c>
      <c r="AJ11" s="7" t="s">
        <v>1274</v>
      </c>
      <c r="AK11" s="6" t="s">
        <v>187</v>
      </c>
      <c r="AL11" s="7" t="s">
        <v>471</v>
      </c>
      <c r="AM11" s="7" t="s">
        <v>472</v>
      </c>
      <c r="AN11" s="7" t="s">
        <v>473</v>
      </c>
      <c r="AO11" s="7"/>
      <c r="AP11" s="7"/>
      <c r="AQ11" s="7"/>
      <c r="AR11" s="7" t="s">
        <v>877</v>
      </c>
      <c r="AS11" s="198">
        <v>24021</v>
      </c>
      <c r="AT11" s="7" t="s">
        <v>200</v>
      </c>
      <c r="AU11" s="7" t="s">
        <v>606</v>
      </c>
      <c r="AV11" s="7" t="s">
        <v>881</v>
      </c>
      <c r="AW11" s="7" t="s">
        <v>605</v>
      </c>
      <c r="AX11" s="7" t="s">
        <v>881</v>
      </c>
      <c r="AY11" s="8" t="s">
        <v>645</v>
      </c>
      <c r="AZ11" s="7" t="s">
        <v>881</v>
      </c>
      <c r="BA11" s="7" t="s">
        <v>136</v>
      </c>
      <c r="BB11" s="7" t="s">
        <v>136</v>
      </c>
      <c r="BC11" s="7" t="s">
        <v>136</v>
      </c>
      <c r="BD11" s="198">
        <v>43945</v>
      </c>
      <c r="BE11" s="11">
        <v>9</v>
      </c>
      <c r="BF11" s="13">
        <v>100</v>
      </c>
      <c r="BG11" s="13"/>
      <c r="BH11" s="13" t="s">
        <v>263</v>
      </c>
      <c r="BI11" s="13"/>
      <c r="BJ11" s="13" t="s">
        <v>197</v>
      </c>
      <c r="BK11" s="285">
        <v>9790</v>
      </c>
      <c r="BL11" s="7" t="s">
        <v>798</v>
      </c>
      <c r="BM11" s="196">
        <v>4</v>
      </c>
      <c r="BN11" s="198">
        <v>43962</v>
      </c>
      <c r="BO11" s="196" t="s">
        <v>668</v>
      </c>
      <c r="BP11" s="196" t="s">
        <v>668</v>
      </c>
    </row>
    <row r="12" spans="1:68" s="12" customFormat="1" ht="24.95" customHeight="1" x14ac:dyDescent="0.15">
      <c r="A12" s="281">
        <v>11</v>
      </c>
      <c r="B12" s="295" t="s">
        <v>949</v>
      </c>
      <c r="C12" s="7" t="s">
        <v>1026</v>
      </c>
      <c r="D12" s="7" t="s">
        <v>328</v>
      </c>
      <c r="E12" s="7" t="s">
        <v>743</v>
      </c>
      <c r="F12" s="7" t="s">
        <v>576</v>
      </c>
      <c r="G12" s="7" t="s">
        <v>703</v>
      </c>
      <c r="H12" s="10" t="s">
        <v>269</v>
      </c>
      <c r="I12" s="10" t="s">
        <v>229</v>
      </c>
      <c r="J12" s="198">
        <v>43969</v>
      </c>
      <c r="K12" s="198">
        <v>44043</v>
      </c>
      <c r="L12" s="198">
        <v>43964</v>
      </c>
      <c r="M12" s="10" t="s">
        <v>181</v>
      </c>
      <c r="N12" s="7" t="s">
        <v>256</v>
      </c>
      <c r="O12" s="7" t="s">
        <v>114</v>
      </c>
      <c r="P12" s="7" t="s">
        <v>68</v>
      </c>
      <c r="Q12" s="7" t="s">
        <v>233</v>
      </c>
      <c r="R12" s="8" t="s">
        <v>352</v>
      </c>
      <c r="S12" s="198">
        <v>42792</v>
      </c>
      <c r="T12" s="10"/>
      <c r="U12" s="7"/>
      <c r="V12" s="7"/>
      <c r="W12" s="7"/>
      <c r="X12" s="7"/>
      <c r="Y12" s="8"/>
      <c r="Z12" s="198"/>
      <c r="AA12" s="10" t="s">
        <v>179</v>
      </c>
      <c r="AB12" s="10" t="s">
        <v>1135</v>
      </c>
      <c r="AC12" s="7" t="s">
        <v>416</v>
      </c>
      <c r="AD12" s="7" t="s">
        <v>77</v>
      </c>
      <c r="AE12" s="7" t="s">
        <v>11</v>
      </c>
      <c r="AF12" s="7" t="s">
        <v>377</v>
      </c>
      <c r="AG12" s="7" t="s">
        <v>230</v>
      </c>
      <c r="AH12" s="7" t="s">
        <v>1019</v>
      </c>
      <c r="AI12" s="7" t="s">
        <v>1274</v>
      </c>
      <c r="AJ12" s="7" t="s">
        <v>1274</v>
      </c>
      <c r="AK12" s="6" t="s">
        <v>187</v>
      </c>
      <c r="AL12" s="7" t="s">
        <v>474</v>
      </c>
      <c r="AM12" s="7" t="s">
        <v>475</v>
      </c>
      <c r="AN12" s="7" t="s">
        <v>476</v>
      </c>
      <c r="AO12" s="7"/>
      <c r="AP12" s="7"/>
      <c r="AQ12" s="7"/>
      <c r="AR12" s="7" t="s">
        <v>876</v>
      </c>
      <c r="AS12" s="198">
        <v>33712</v>
      </c>
      <c r="AT12" s="7" t="s">
        <v>262</v>
      </c>
      <c r="AU12" s="7" t="s">
        <v>607</v>
      </c>
      <c r="AV12" s="7" t="s">
        <v>881</v>
      </c>
      <c r="AW12" s="7" t="s">
        <v>607</v>
      </c>
      <c r="AX12" s="7" t="s">
        <v>881</v>
      </c>
      <c r="AY12" s="8" t="s">
        <v>608</v>
      </c>
      <c r="AZ12" s="7" t="s">
        <v>881</v>
      </c>
      <c r="BA12" s="7" t="s">
        <v>136</v>
      </c>
      <c r="BB12" s="7" t="s">
        <v>136</v>
      </c>
      <c r="BC12" s="7" t="s">
        <v>136</v>
      </c>
      <c r="BD12" s="198">
        <v>43941</v>
      </c>
      <c r="BE12" s="11">
        <v>16</v>
      </c>
      <c r="BF12" s="13">
        <v>100</v>
      </c>
      <c r="BG12" s="13"/>
      <c r="BH12" s="13" t="s">
        <v>283</v>
      </c>
      <c r="BI12" s="13"/>
      <c r="BJ12" s="13" t="s">
        <v>197</v>
      </c>
      <c r="BK12" s="285">
        <v>5500</v>
      </c>
      <c r="BL12" s="7" t="s">
        <v>848</v>
      </c>
      <c r="BM12" s="196" t="s">
        <v>671</v>
      </c>
      <c r="BN12" s="198">
        <v>43969</v>
      </c>
      <c r="BO12" s="196" t="s">
        <v>668</v>
      </c>
      <c r="BP12" s="196" t="s">
        <v>668</v>
      </c>
    </row>
    <row r="13" spans="1:68" s="12" customFormat="1" ht="24.95" customHeight="1" x14ac:dyDescent="0.15">
      <c r="A13" s="281">
        <v>12</v>
      </c>
      <c r="B13" s="295" t="s">
        <v>950</v>
      </c>
      <c r="C13" s="7" t="s">
        <v>790</v>
      </c>
      <c r="D13" s="7" t="s">
        <v>329</v>
      </c>
      <c r="E13" s="7" t="s">
        <v>744</v>
      </c>
      <c r="F13" s="7" t="s">
        <v>587</v>
      </c>
      <c r="G13" s="7" t="s">
        <v>704</v>
      </c>
      <c r="H13" s="10" t="s">
        <v>231</v>
      </c>
      <c r="I13" s="10" t="s">
        <v>231</v>
      </c>
      <c r="J13" s="198">
        <v>43969</v>
      </c>
      <c r="K13" s="198">
        <v>43982</v>
      </c>
      <c r="L13" s="198">
        <v>43962</v>
      </c>
      <c r="M13" s="10" t="s">
        <v>182</v>
      </c>
      <c r="N13" s="7" t="s">
        <v>235</v>
      </c>
      <c r="O13" s="7"/>
      <c r="P13" s="7"/>
      <c r="Q13" s="7" t="s">
        <v>1255</v>
      </c>
      <c r="R13" s="8" t="s">
        <v>1256</v>
      </c>
      <c r="S13" s="198">
        <v>43637</v>
      </c>
      <c r="T13" s="10"/>
      <c r="U13" s="7"/>
      <c r="V13" s="7"/>
      <c r="W13" s="7"/>
      <c r="X13" s="7"/>
      <c r="Y13" s="8"/>
      <c r="Z13" s="198"/>
      <c r="AA13" s="10" t="s">
        <v>96</v>
      </c>
      <c r="AB13" s="10" t="s">
        <v>1136</v>
      </c>
      <c r="AC13" s="7" t="s">
        <v>417</v>
      </c>
      <c r="AD13" s="7" t="s">
        <v>77</v>
      </c>
      <c r="AE13" s="7" t="s">
        <v>11</v>
      </c>
      <c r="AF13" s="7" t="s">
        <v>378</v>
      </c>
      <c r="AG13" s="7" t="s">
        <v>271</v>
      </c>
      <c r="AH13" s="7" t="s">
        <v>1019</v>
      </c>
      <c r="AI13" s="7" t="s">
        <v>1274</v>
      </c>
      <c r="AJ13" s="7" t="s">
        <v>1274</v>
      </c>
      <c r="AK13" s="6" t="s">
        <v>187</v>
      </c>
      <c r="AL13" s="7" t="s">
        <v>477</v>
      </c>
      <c r="AM13" s="7" t="s">
        <v>478</v>
      </c>
      <c r="AN13" s="7" t="s">
        <v>479</v>
      </c>
      <c r="AO13" s="7"/>
      <c r="AP13" s="7"/>
      <c r="AQ13" s="7"/>
      <c r="AR13" s="7" t="s">
        <v>877</v>
      </c>
      <c r="AS13" s="198">
        <v>22330</v>
      </c>
      <c r="AT13" s="7" t="s">
        <v>262</v>
      </c>
      <c r="AU13" s="7" t="s">
        <v>646</v>
      </c>
      <c r="AV13" s="7" t="s">
        <v>881</v>
      </c>
      <c r="AW13" s="7" t="s">
        <v>646</v>
      </c>
      <c r="AX13" s="7" t="s">
        <v>881</v>
      </c>
      <c r="AY13" s="8" t="s">
        <v>625</v>
      </c>
      <c r="AZ13" s="7" t="s">
        <v>881</v>
      </c>
      <c r="BA13" s="7" t="s">
        <v>136</v>
      </c>
      <c r="BB13" s="7" t="s">
        <v>136</v>
      </c>
      <c r="BC13" s="7" t="s">
        <v>136</v>
      </c>
      <c r="BD13" s="198">
        <v>43952</v>
      </c>
      <c r="BE13" s="11">
        <v>3</v>
      </c>
      <c r="BF13" s="13">
        <v>100</v>
      </c>
      <c r="BG13" s="13"/>
      <c r="BH13" s="13" t="s">
        <v>232</v>
      </c>
      <c r="BI13" s="13"/>
      <c r="BJ13" s="13" t="s">
        <v>195</v>
      </c>
      <c r="BK13" s="285">
        <v>165</v>
      </c>
      <c r="BL13" s="7" t="s">
        <v>795</v>
      </c>
      <c r="BM13" s="196" t="s">
        <v>671</v>
      </c>
      <c r="BN13" s="198">
        <v>43969</v>
      </c>
      <c r="BO13" s="196" t="s">
        <v>668</v>
      </c>
      <c r="BP13" s="196" t="s">
        <v>668</v>
      </c>
    </row>
    <row r="14" spans="1:68" s="12" customFormat="1" ht="24.95" customHeight="1" x14ac:dyDescent="0.15">
      <c r="A14" s="281">
        <v>13</v>
      </c>
      <c r="B14" s="295" t="s">
        <v>951</v>
      </c>
      <c r="C14" s="7" t="s">
        <v>789</v>
      </c>
      <c r="D14" s="7" t="s">
        <v>816</v>
      </c>
      <c r="E14" s="7" t="s">
        <v>745</v>
      </c>
      <c r="F14" s="7" t="s">
        <v>588</v>
      </c>
      <c r="G14" s="7" t="s">
        <v>705</v>
      </c>
      <c r="H14" s="10" t="s">
        <v>1253</v>
      </c>
      <c r="I14" s="10" t="s">
        <v>1253</v>
      </c>
      <c r="J14" s="198">
        <v>43976</v>
      </c>
      <c r="K14" s="198">
        <v>44042</v>
      </c>
      <c r="L14" s="198">
        <v>43973</v>
      </c>
      <c r="M14" s="10" t="s">
        <v>181</v>
      </c>
      <c r="N14" s="7" t="s">
        <v>256</v>
      </c>
      <c r="O14" s="7" t="s">
        <v>114</v>
      </c>
      <c r="P14" s="7" t="s">
        <v>73</v>
      </c>
      <c r="Q14" s="7" t="s">
        <v>234</v>
      </c>
      <c r="R14" s="8" t="s">
        <v>1257</v>
      </c>
      <c r="S14" s="198">
        <v>42252</v>
      </c>
      <c r="T14" s="10"/>
      <c r="U14" s="7"/>
      <c r="V14" s="7"/>
      <c r="W14" s="7"/>
      <c r="X14" s="7"/>
      <c r="Y14" s="8"/>
      <c r="Z14" s="198"/>
      <c r="AA14" s="10" t="s">
        <v>147</v>
      </c>
      <c r="AB14" s="10" t="s">
        <v>1137</v>
      </c>
      <c r="AC14" s="7" t="s">
        <v>418</v>
      </c>
      <c r="AD14" s="7" t="s">
        <v>77</v>
      </c>
      <c r="AE14" s="7" t="s">
        <v>11</v>
      </c>
      <c r="AF14" s="7" t="s">
        <v>379</v>
      </c>
      <c r="AG14" s="7" t="s">
        <v>261</v>
      </c>
      <c r="AH14" s="7" t="s">
        <v>1019</v>
      </c>
      <c r="AI14" s="7" t="s">
        <v>1274</v>
      </c>
      <c r="AJ14" s="7" t="s">
        <v>1274</v>
      </c>
      <c r="AK14" s="6" t="s">
        <v>187</v>
      </c>
      <c r="AL14" s="7" t="s">
        <v>480</v>
      </c>
      <c r="AM14" s="7" t="s">
        <v>481</v>
      </c>
      <c r="AN14" s="7" t="s">
        <v>482</v>
      </c>
      <c r="AO14" s="7"/>
      <c r="AP14" s="7"/>
      <c r="AQ14" s="7"/>
      <c r="AR14" s="7" t="s">
        <v>877</v>
      </c>
      <c r="AS14" s="198">
        <v>17571</v>
      </c>
      <c r="AT14" s="7" t="s">
        <v>200</v>
      </c>
      <c r="AU14" s="7" t="s">
        <v>647</v>
      </c>
      <c r="AV14" s="7" t="s">
        <v>881</v>
      </c>
      <c r="AW14" s="7" t="s">
        <v>647</v>
      </c>
      <c r="AX14" s="7" t="s">
        <v>881</v>
      </c>
      <c r="AY14" s="8" t="s">
        <v>648</v>
      </c>
      <c r="AZ14" s="7" t="s">
        <v>881</v>
      </c>
      <c r="BA14" s="7" t="s">
        <v>136</v>
      </c>
      <c r="BB14" s="7" t="s">
        <v>136</v>
      </c>
      <c r="BC14" s="7" t="s">
        <v>136</v>
      </c>
      <c r="BD14" s="198">
        <v>43969</v>
      </c>
      <c r="BE14" s="11">
        <v>2</v>
      </c>
      <c r="BF14" s="13">
        <v>50</v>
      </c>
      <c r="BG14" s="13">
        <v>50</v>
      </c>
      <c r="BH14" s="13" t="s">
        <v>263</v>
      </c>
      <c r="BI14" s="13" t="s">
        <v>932</v>
      </c>
      <c r="BJ14" s="13" t="s">
        <v>197</v>
      </c>
      <c r="BK14" s="285">
        <v>682</v>
      </c>
      <c r="BL14" s="7" t="s">
        <v>791</v>
      </c>
      <c r="BM14" s="196" t="s">
        <v>672</v>
      </c>
      <c r="BN14" s="198">
        <v>43976</v>
      </c>
      <c r="BO14" s="196" t="s">
        <v>668</v>
      </c>
      <c r="BP14" s="196" t="s">
        <v>668</v>
      </c>
    </row>
    <row r="15" spans="1:68" s="12" customFormat="1" ht="24.95" customHeight="1" x14ac:dyDescent="0.15">
      <c r="A15" s="281">
        <v>14</v>
      </c>
      <c r="B15" s="295" t="s">
        <v>952</v>
      </c>
      <c r="C15" s="7" t="s">
        <v>788</v>
      </c>
      <c r="D15" s="7" t="s">
        <v>330</v>
      </c>
      <c r="E15" s="7" t="s">
        <v>746</v>
      </c>
      <c r="F15" s="7" t="s">
        <v>585</v>
      </c>
      <c r="G15" s="7" t="s">
        <v>706</v>
      </c>
      <c r="H15" s="10" t="s">
        <v>1253</v>
      </c>
      <c r="I15" s="10" t="s">
        <v>1253</v>
      </c>
      <c r="J15" s="198">
        <v>43976</v>
      </c>
      <c r="K15" s="198">
        <v>44042</v>
      </c>
      <c r="L15" s="198">
        <v>43973</v>
      </c>
      <c r="M15" s="10" t="s">
        <v>181</v>
      </c>
      <c r="N15" s="7" t="s">
        <v>256</v>
      </c>
      <c r="O15" s="7" t="s">
        <v>114</v>
      </c>
      <c r="P15" s="7" t="s">
        <v>73</v>
      </c>
      <c r="Q15" s="7" t="s">
        <v>234</v>
      </c>
      <c r="R15" s="8" t="s">
        <v>259</v>
      </c>
      <c r="S15" s="198">
        <v>42248</v>
      </c>
      <c r="T15" s="10"/>
      <c r="U15" s="7"/>
      <c r="V15" s="7"/>
      <c r="W15" s="7"/>
      <c r="X15" s="7"/>
      <c r="Y15" s="8"/>
      <c r="Z15" s="198"/>
      <c r="AA15" s="10" t="s">
        <v>147</v>
      </c>
      <c r="AB15" s="10" t="s">
        <v>1138</v>
      </c>
      <c r="AC15" s="7" t="s">
        <v>419</v>
      </c>
      <c r="AD15" s="7" t="s">
        <v>77</v>
      </c>
      <c r="AE15" s="7" t="s">
        <v>11</v>
      </c>
      <c r="AF15" s="7" t="s">
        <v>380</v>
      </c>
      <c r="AG15" s="7" t="s">
        <v>261</v>
      </c>
      <c r="AH15" s="7" t="s">
        <v>1019</v>
      </c>
      <c r="AI15" s="7" t="s">
        <v>1274</v>
      </c>
      <c r="AJ15" s="7" t="s">
        <v>1274</v>
      </c>
      <c r="AK15" s="6" t="s">
        <v>187</v>
      </c>
      <c r="AL15" s="7" t="s">
        <v>483</v>
      </c>
      <c r="AM15" s="7" t="s">
        <v>484</v>
      </c>
      <c r="AN15" s="7" t="s">
        <v>485</v>
      </c>
      <c r="AO15" s="7"/>
      <c r="AP15" s="7"/>
      <c r="AQ15" s="7"/>
      <c r="AR15" s="7" t="s">
        <v>877</v>
      </c>
      <c r="AS15" s="198">
        <v>19923</v>
      </c>
      <c r="AT15" s="7" t="s">
        <v>262</v>
      </c>
      <c r="AU15" s="7" t="s">
        <v>649</v>
      </c>
      <c r="AV15" s="7" t="s">
        <v>881</v>
      </c>
      <c r="AW15" s="7" t="s">
        <v>649</v>
      </c>
      <c r="AX15" s="7" t="s">
        <v>881</v>
      </c>
      <c r="AY15" s="8" t="s">
        <v>626</v>
      </c>
      <c r="AZ15" s="7" t="s">
        <v>881</v>
      </c>
      <c r="BA15" s="7" t="s">
        <v>136</v>
      </c>
      <c r="BB15" s="7" t="s">
        <v>136</v>
      </c>
      <c r="BC15" s="7" t="s">
        <v>136</v>
      </c>
      <c r="BD15" s="198">
        <v>43969</v>
      </c>
      <c r="BE15" s="11">
        <v>2</v>
      </c>
      <c r="BF15" s="13">
        <v>100</v>
      </c>
      <c r="BG15" s="13"/>
      <c r="BH15" s="13" t="s">
        <v>263</v>
      </c>
      <c r="BI15" s="13"/>
      <c r="BJ15" s="13" t="s">
        <v>197</v>
      </c>
      <c r="BK15" s="285">
        <v>495</v>
      </c>
      <c r="BL15" s="7" t="s">
        <v>791</v>
      </c>
      <c r="BM15" s="196" t="s">
        <v>672</v>
      </c>
      <c r="BN15" s="198">
        <v>43976</v>
      </c>
      <c r="BO15" s="196" t="s">
        <v>668</v>
      </c>
      <c r="BP15" s="196" t="s">
        <v>668</v>
      </c>
    </row>
    <row r="16" spans="1:68" s="12" customFormat="1" ht="24.95" customHeight="1" x14ac:dyDescent="0.15">
      <c r="A16" s="281">
        <v>15</v>
      </c>
      <c r="B16" s="295" t="s">
        <v>953</v>
      </c>
      <c r="C16" s="7" t="s">
        <v>1027</v>
      </c>
      <c r="D16" s="7" t="s">
        <v>331</v>
      </c>
      <c r="E16" s="7" t="s">
        <v>747</v>
      </c>
      <c r="F16" s="7" t="s">
        <v>576</v>
      </c>
      <c r="G16" s="7" t="s">
        <v>707</v>
      </c>
      <c r="H16" s="10" t="s">
        <v>1043</v>
      </c>
      <c r="I16" s="10" t="s">
        <v>236</v>
      </c>
      <c r="J16" s="198">
        <v>43969</v>
      </c>
      <c r="K16" s="198">
        <v>44279</v>
      </c>
      <c r="L16" s="198">
        <v>43984</v>
      </c>
      <c r="M16" s="10" t="s">
        <v>181</v>
      </c>
      <c r="N16" s="7" t="s">
        <v>256</v>
      </c>
      <c r="O16" s="7" t="s">
        <v>114</v>
      </c>
      <c r="P16" s="7" t="s">
        <v>68</v>
      </c>
      <c r="Q16" s="7" t="s">
        <v>233</v>
      </c>
      <c r="R16" s="8" t="s">
        <v>352</v>
      </c>
      <c r="S16" s="198">
        <v>42792</v>
      </c>
      <c r="T16" s="10"/>
      <c r="U16" s="7"/>
      <c r="V16" s="7"/>
      <c r="W16" s="7"/>
      <c r="X16" s="7"/>
      <c r="Y16" s="8"/>
      <c r="Z16" s="198"/>
      <c r="AA16" s="10" t="s">
        <v>179</v>
      </c>
      <c r="AB16" s="10" t="s">
        <v>1139</v>
      </c>
      <c r="AC16" s="7" t="s">
        <v>420</v>
      </c>
      <c r="AD16" s="7" t="s">
        <v>77</v>
      </c>
      <c r="AE16" s="7" t="s">
        <v>11</v>
      </c>
      <c r="AF16" s="7" t="s">
        <v>381</v>
      </c>
      <c r="AG16" s="7" t="s">
        <v>230</v>
      </c>
      <c r="AH16" s="7" t="s">
        <v>1019</v>
      </c>
      <c r="AI16" s="7" t="s">
        <v>1274</v>
      </c>
      <c r="AJ16" s="7" t="s">
        <v>1274</v>
      </c>
      <c r="AK16" s="6" t="s">
        <v>187</v>
      </c>
      <c r="AL16" s="7" t="s">
        <v>486</v>
      </c>
      <c r="AM16" s="7" t="s">
        <v>487</v>
      </c>
      <c r="AN16" s="7" t="s">
        <v>488</v>
      </c>
      <c r="AO16" s="7"/>
      <c r="AP16" s="7"/>
      <c r="AQ16" s="7"/>
      <c r="AR16" s="7" t="s">
        <v>876</v>
      </c>
      <c r="AS16" s="198">
        <v>33712</v>
      </c>
      <c r="AT16" s="7" t="s">
        <v>262</v>
      </c>
      <c r="AU16" s="7" t="s">
        <v>607</v>
      </c>
      <c r="AV16" s="7" t="s">
        <v>881</v>
      </c>
      <c r="AW16" s="7" t="s">
        <v>607</v>
      </c>
      <c r="AX16" s="7" t="s">
        <v>881</v>
      </c>
      <c r="AY16" s="8" t="s">
        <v>608</v>
      </c>
      <c r="AZ16" s="7" t="s">
        <v>881</v>
      </c>
      <c r="BA16" s="7" t="s">
        <v>136</v>
      </c>
      <c r="BB16" s="7" t="s">
        <v>136</v>
      </c>
      <c r="BC16" s="7" t="s">
        <v>136</v>
      </c>
      <c r="BD16" s="198">
        <v>43966</v>
      </c>
      <c r="BE16" s="11">
        <v>10</v>
      </c>
      <c r="BF16" s="13">
        <v>100</v>
      </c>
      <c r="BG16" s="13"/>
      <c r="BH16" s="13" t="s">
        <v>283</v>
      </c>
      <c r="BI16" s="13"/>
      <c r="BJ16" s="13" t="s">
        <v>197</v>
      </c>
      <c r="BK16" s="285">
        <v>35200</v>
      </c>
      <c r="BL16" s="7" t="s">
        <v>848</v>
      </c>
      <c r="BM16" s="196" t="s">
        <v>673</v>
      </c>
      <c r="BN16" s="198">
        <v>43997</v>
      </c>
      <c r="BO16" s="196" t="s">
        <v>674</v>
      </c>
      <c r="BP16" s="196" t="s">
        <v>675</v>
      </c>
    </row>
    <row r="17" spans="1:68" s="12" customFormat="1" ht="24.95" customHeight="1" x14ac:dyDescent="0.15">
      <c r="A17" s="281">
        <v>16</v>
      </c>
      <c r="B17" s="295" t="s">
        <v>954</v>
      </c>
      <c r="C17" s="7" t="s">
        <v>1028</v>
      </c>
      <c r="D17" s="7" t="s">
        <v>332</v>
      </c>
      <c r="E17" s="7" t="s">
        <v>748</v>
      </c>
      <c r="F17" s="7" t="s">
        <v>589</v>
      </c>
      <c r="G17" s="7" t="s">
        <v>708</v>
      </c>
      <c r="H17" s="10" t="s">
        <v>237</v>
      </c>
      <c r="I17" s="10" t="s">
        <v>237</v>
      </c>
      <c r="J17" s="198">
        <v>43992</v>
      </c>
      <c r="K17" s="198">
        <v>44012</v>
      </c>
      <c r="L17" s="198">
        <v>43987</v>
      </c>
      <c r="M17" s="10" t="s">
        <v>181</v>
      </c>
      <c r="N17" s="7" t="s">
        <v>256</v>
      </c>
      <c r="O17" s="7" t="s">
        <v>114</v>
      </c>
      <c r="P17" s="7" t="s">
        <v>73</v>
      </c>
      <c r="Q17" s="7" t="s">
        <v>354</v>
      </c>
      <c r="R17" s="8" t="s">
        <v>275</v>
      </c>
      <c r="S17" s="198">
        <v>43227</v>
      </c>
      <c r="T17" s="10"/>
      <c r="U17" s="7"/>
      <c r="V17" s="7"/>
      <c r="W17" s="7"/>
      <c r="X17" s="7"/>
      <c r="Y17" s="8"/>
      <c r="Z17" s="198"/>
      <c r="AA17" s="10" t="s">
        <v>147</v>
      </c>
      <c r="AB17" s="10" t="s">
        <v>1140</v>
      </c>
      <c r="AC17" s="7" t="s">
        <v>421</v>
      </c>
      <c r="AD17" s="7" t="s">
        <v>77</v>
      </c>
      <c r="AE17" s="7" t="s">
        <v>11</v>
      </c>
      <c r="AF17" s="7" t="s">
        <v>382</v>
      </c>
      <c r="AG17" s="7" t="s">
        <v>239</v>
      </c>
      <c r="AH17" s="7" t="s">
        <v>1019</v>
      </c>
      <c r="AI17" s="7" t="s">
        <v>1274</v>
      </c>
      <c r="AJ17" s="7" t="s">
        <v>1274</v>
      </c>
      <c r="AK17" s="6" t="s">
        <v>187</v>
      </c>
      <c r="AL17" s="7" t="s">
        <v>489</v>
      </c>
      <c r="AM17" s="7" t="s">
        <v>490</v>
      </c>
      <c r="AN17" s="7" t="s">
        <v>491</v>
      </c>
      <c r="AO17" s="7"/>
      <c r="AP17" s="7"/>
      <c r="AQ17" s="7"/>
      <c r="AR17" s="7" t="s">
        <v>877</v>
      </c>
      <c r="AS17" s="198">
        <v>32790</v>
      </c>
      <c r="AT17" s="7" t="s">
        <v>262</v>
      </c>
      <c r="AU17" s="7" t="s">
        <v>595</v>
      </c>
      <c r="AV17" s="7" t="s">
        <v>881</v>
      </c>
      <c r="AW17" s="7" t="s">
        <v>595</v>
      </c>
      <c r="AX17" s="7" t="s">
        <v>881</v>
      </c>
      <c r="AY17" s="8" t="s">
        <v>627</v>
      </c>
      <c r="AZ17" s="7" t="s">
        <v>881</v>
      </c>
      <c r="BA17" s="7" t="s">
        <v>136</v>
      </c>
      <c r="BB17" s="7" t="s">
        <v>136</v>
      </c>
      <c r="BC17" s="7" t="s">
        <v>136</v>
      </c>
      <c r="BD17" s="198">
        <v>43952</v>
      </c>
      <c r="BE17" s="11">
        <v>12</v>
      </c>
      <c r="BF17" s="13">
        <v>100</v>
      </c>
      <c r="BG17" s="13"/>
      <c r="BH17" s="13" t="s">
        <v>263</v>
      </c>
      <c r="BI17" s="13"/>
      <c r="BJ17" s="13" t="s">
        <v>197</v>
      </c>
      <c r="BK17" s="285">
        <v>803</v>
      </c>
      <c r="BL17" s="7" t="s">
        <v>798</v>
      </c>
      <c r="BM17" s="196" t="s">
        <v>673</v>
      </c>
      <c r="BN17" s="198">
        <v>43997</v>
      </c>
      <c r="BO17" s="196" t="s">
        <v>668</v>
      </c>
      <c r="BP17" s="196" t="s">
        <v>668</v>
      </c>
    </row>
    <row r="18" spans="1:68" s="12" customFormat="1" ht="24.95" customHeight="1" x14ac:dyDescent="0.15">
      <c r="A18" s="281">
        <v>17</v>
      </c>
      <c r="B18" s="295" t="s">
        <v>955</v>
      </c>
      <c r="C18" s="7" t="s">
        <v>1029</v>
      </c>
      <c r="D18" s="7" t="s">
        <v>333</v>
      </c>
      <c r="E18" s="7" t="s">
        <v>749</v>
      </c>
      <c r="F18" s="7" t="s">
        <v>577</v>
      </c>
      <c r="G18" s="7" t="s">
        <v>709</v>
      </c>
      <c r="H18" s="10" t="s">
        <v>199</v>
      </c>
      <c r="I18" s="10" t="s">
        <v>199</v>
      </c>
      <c r="J18" s="198">
        <v>43994</v>
      </c>
      <c r="K18" s="198">
        <v>44043</v>
      </c>
      <c r="L18" s="198">
        <v>43992</v>
      </c>
      <c r="M18" s="10" t="s">
        <v>181</v>
      </c>
      <c r="N18" s="7" t="s">
        <v>256</v>
      </c>
      <c r="O18" s="7" t="s">
        <v>114</v>
      </c>
      <c r="P18" s="7" t="s">
        <v>73</v>
      </c>
      <c r="Q18" s="7" t="s">
        <v>238</v>
      </c>
      <c r="R18" s="8" t="s">
        <v>1258</v>
      </c>
      <c r="S18" s="198">
        <v>43854</v>
      </c>
      <c r="T18" s="10"/>
      <c r="U18" s="7"/>
      <c r="V18" s="7"/>
      <c r="W18" s="7"/>
      <c r="X18" s="7"/>
      <c r="Y18" s="8"/>
      <c r="Z18" s="198"/>
      <c r="AA18" s="10" t="s">
        <v>147</v>
      </c>
      <c r="AB18" s="10" t="s">
        <v>1141</v>
      </c>
      <c r="AC18" s="7" t="s">
        <v>422</v>
      </c>
      <c r="AD18" s="7" t="s">
        <v>77</v>
      </c>
      <c r="AE18" s="7" t="s">
        <v>11</v>
      </c>
      <c r="AF18" s="7" t="s">
        <v>383</v>
      </c>
      <c r="AG18" s="7" t="s">
        <v>1275</v>
      </c>
      <c r="AH18" s="7" t="s">
        <v>1019</v>
      </c>
      <c r="AI18" s="7" t="s">
        <v>1274</v>
      </c>
      <c r="AJ18" s="7" t="s">
        <v>1274</v>
      </c>
      <c r="AK18" s="6" t="s">
        <v>187</v>
      </c>
      <c r="AL18" s="7" t="s">
        <v>492</v>
      </c>
      <c r="AM18" s="7" t="s">
        <v>493</v>
      </c>
      <c r="AN18" s="7" t="s">
        <v>494</v>
      </c>
      <c r="AO18" s="7"/>
      <c r="AP18" s="7"/>
      <c r="AQ18" s="7"/>
      <c r="AR18" s="7" t="s">
        <v>877</v>
      </c>
      <c r="AS18" s="198">
        <v>26318</v>
      </c>
      <c r="AT18" s="7" t="s">
        <v>262</v>
      </c>
      <c r="AU18" s="7" t="s">
        <v>628</v>
      </c>
      <c r="AV18" s="7" t="s">
        <v>881</v>
      </c>
      <c r="AW18" s="7" t="s">
        <v>628</v>
      </c>
      <c r="AX18" s="7" t="s">
        <v>881</v>
      </c>
      <c r="AY18" s="8" t="s">
        <v>609</v>
      </c>
      <c r="AZ18" s="7" t="s">
        <v>881</v>
      </c>
      <c r="BA18" s="7" t="s">
        <v>136</v>
      </c>
      <c r="BB18" s="7" t="s">
        <v>136</v>
      </c>
      <c r="BC18" s="7" t="s">
        <v>136</v>
      </c>
      <c r="BD18" s="198">
        <v>43983</v>
      </c>
      <c r="BE18" s="11" t="s">
        <v>240</v>
      </c>
      <c r="BF18" s="13">
        <v>100</v>
      </c>
      <c r="BG18" s="13"/>
      <c r="BH18" s="13" t="s">
        <v>263</v>
      </c>
      <c r="BI18" s="13"/>
      <c r="BJ18" s="13" t="s">
        <v>195</v>
      </c>
      <c r="BK18" s="285">
        <v>792</v>
      </c>
      <c r="BL18" s="7" t="s">
        <v>796</v>
      </c>
      <c r="BM18" s="196" t="s">
        <v>673</v>
      </c>
      <c r="BN18" s="198">
        <v>43997</v>
      </c>
      <c r="BO18" s="196" t="s">
        <v>668</v>
      </c>
      <c r="BP18" s="196" t="s">
        <v>668</v>
      </c>
    </row>
    <row r="19" spans="1:68" s="12" customFormat="1" ht="24.95" customHeight="1" x14ac:dyDescent="0.15">
      <c r="A19" s="281">
        <v>18</v>
      </c>
      <c r="B19" s="295" t="s">
        <v>956</v>
      </c>
      <c r="C19" s="7" t="s">
        <v>786</v>
      </c>
      <c r="D19" s="7" t="s">
        <v>334</v>
      </c>
      <c r="E19" s="7" t="s">
        <v>750</v>
      </c>
      <c r="F19" s="7" t="s">
        <v>588</v>
      </c>
      <c r="G19" s="7" t="s">
        <v>710</v>
      </c>
      <c r="H19" s="10" t="s">
        <v>1259</v>
      </c>
      <c r="I19" s="10" t="s">
        <v>1260</v>
      </c>
      <c r="J19" s="198">
        <v>43976</v>
      </c>
      <c r="K19" s="198">
        <v>44278</v>
      </c>
      <c r="L19" s="198">
        <v>43994</v>
      </c>
      <c r="M19" s="10" t="s">
        <v>181</v>
      </c>
      <c r="N19" s="7" t="s">
        <v>256</v>
      </c>
      <c r="O19" s="7" t="s">
        <v>114</v>
      </c>
      <c r="P19" s="7" t="s">
        <v>73</v>
      </c>
      <c r="Q19" s="7" t="s">
        <v>234</v>
      </c>
      <c r="R19" s="8" t="s">
        <v>1257</v>
      </c>
      <c r="S19" s="198">
        <v>42252</v>
      </c>
      <c r="T19" s="10"/>
      <c r="U19" s="7"/>
      <c r="V19" s="7"/>
      <c r="W19" s="7"/>
      <c r="X19" s="7"/>
      <c r="Y19" s="8"/>
      <c r="Z19" s="198"/>
      <c r="AA19" s="10" t="s">
        <v>147</v>
      </c>
      <c r="AB19" s="10" t="s">
        <v>1142</v>
      </c>
      <c r="AC19" s="7" t="s">
        <v>423</v>
      </c>
      <c r="AD19" s="7" t="s">
        <v>77</v>
      </c>
      <c r="AE19" s="7" t="s">
        <v>11</v>
      </c>
      <c r="AF19" s="7" t="s">
        <v>384</v>
      </c>
      <c r="AG19" s="7" t="s">
        <v>261</v>
      </c>
      <c r="AH19" s="7" t="s">
        <v>1019</v>
      </c>
      <c r="AI19" s="7" t="s">
        <v>1274</v>
      </c>
      <c r="AJ19" s="7" t="s">
        <v>1274</v>
      </c>
      <c r="AK19" s="6" t="s">
        <v>187</v>
      </c>
      <c r="AL19" s="7" t="s">
        <v>495</v>
      </c>
      <c r="AM19" s="7" t="s">
        <v>496</v>
      </c>
      <c r="AN19" s="7" t="s">
        <v>497</v>
      </c>
      <c r="AO19" s="7"/>
      <c r="AP19" s="7"/>
      <c r="AQ19" s="7"/>
      <c r="AR19" s="7" t="s">
        <v>877</v>
      </c>
      <c r="AS19" s="198">
        <v>17571</v>
      </c>
      <c r="AT19" s="7" t="s">
        <v>200</v>
      </c>
      <c r="AU19" s="7" t="s">
        <v>647</v>
      </c>
      <c r="AV19" s="7" t="s">
        <v>881</v>
      </c>
      <c r="AW19" s="7" t="s">
        <v>647</v>
      </c>
      <c r="AX19" s="7" t="s">
        <v>881</v>
      </c>
      <c r="AY19" s="8" t="s">
        <v>648</v>
      </c>
      <c r="AZ19" s="7" t="s">
        <v>881</v>
      </c>
      <c r="BA19" s="7" t="s">
        <v>136</v>
      </c>
      <c r="BB19" s="7" t="s">
        <v>136</v>
      </c>
      <c r="BC19" s="7" t="s">
        <v>136</v>
      </c>
      <c r="BD19" s="198">
        <v>43991</v>
      </c>
      <c r="BE19" s="11">
        <v>2</v>
      </c>
      <c r="BF19" s="13">
        <v>50</v>
      </c>
      <c r="BG19" s="13">
        <v>50</v>
      </c>
      <c r="BH19" s="13" t="s">
        <v>263</v>
      </c>
      <c r="BI19" s="13" t="s">
        <v>932</v>
      </c>
      <c r="BJ19" s="13" t="s">
        <v>197</v>
      </c>
      <c r="BK19" s="285">
        <v>2618</v>
      </c>
      <c r="BL19" s="7" t="s">
        <v>787</v>
      </c>
      <c r="BM19" s="196" t="s">
        <v>673</v>
      </c>
      <c r="BN19" s="198">
        <v>43997</v>
      </c>
      <c r="BO19" s="196" t="s">
        <v>674</v>
      </c>
      <c r="BP19" s="196" t="s">
        <v>675</v>
      </c>
    </row>
    <row r="20" spans="1:68" s="12" customFormat="1" ht="24.95" customHeight="1" x14ac:dyDescent="0.15">
      <c r="A20" s="281">
        <v>19</v>
      </c>
      <c r="B20" s="295" t="s">
        <v>957</v>
      </c>
      <c r="C20" s="7" t="s">
        <v>860</v>
      </c>
      <c r="D20" s="7" t="s">
        <v>335</v>
      </c>
      <c r="E20" s="7" t="s">
        <v>751</v>
      </c>
      <c r="F20" s="7" t="s">
        <v>585</v>
      </c>
      <c r="G20" s="7" t="s">
        <v>711</v>
      </c>
      <c r="H20" s="10" t="s">
        <v>1259</v>
      </c>
      <c r="I20" s="10" t="s">
        <v>254</v>
      </c>
      <c r="J20" s="198">
        <v>43976</v>
      </c>
      <c r="K20" s="198">
        <v>44278</v>
      </c>
      <c r="L20" s="198">
        <v>43994</v>
      </c>
      <c r="M20" s="10" t="s">
        <v>181</v>
      </c>
      <c r="N20" s="7" t="s">
        <v>256</v>
      </c>
      <c r="O20" s="7" t="s">
        <v>114</v>
      </c>
      <c r="P20" s="7" t="s">
        <v>73</v>
      </c>
      <c r="Q20" s="7" t="s">
        <v>234</v>
      </c>
      <c r="R20" s="8" t="s">
        <v>259</v>
      </c>
      <c r="S20" s="198">
        <v>42248</v>
      </c>
      <c r="T20" s="10"/>
      <c r="U20" s="7"/>
      <c r="V20" s="7"/>
      <c r="W20" s="7"/>
      <c r="X20" s="7"/>
      <c r="Y20" s="8"/>
      <c r="Z20" s="198"/>
      <c r="AA20" s="10" t="s">
        <v>147</v>
      </c>
      <c r="AB20" s="10" t="s">
        <v>1143</v>
      </c>
      <c r="AC20" s="7" t="s">
        <v>424</v>
      </c>
      <c r="AD20" s="7" t="s">
        <v>77</v>
      </c>
      <c r="AE20" s="7" t="s">
        <v>11</v>
      </c>
      <c r="AF20" s="7" t="s">
        <v>385</v>
      </c>
      <c r="AG20" s="7" t="s">
        <v>261</v>
      </c>
      <c r="AH20" s="7" t="s">
        <v>1019</v>
      </c>
      <c r="AI20" s="7" t="s">
        <v>1274</v>
      </c>
      <c r="AJ20" s="7" t="s">
        <v>1274</v>
      </c>
      <c r="AK20" s="6" t="s">
        <v>187</v>
      </c>
      <c r="AL20" s="7" t="s">
        <v>498</v>
      </c>
      <c r="AM20" s="7" t="s">
        <v>499</v>
      </c>
      <c r="AN20" s="7" t="s">
        <v>500</v>
      </c>
      <c r="AO20" s="7"/>
      <c r="AP20" s="7"/>
      <c r="AQ20" s="7"/>
      <c r="AR20" s="7" t="s">
        <v>877</v>
      </c>
      <c r="AS20" s="198">
        <v>19923</v>
      </c>
      <c r="AT20" s="7" t="s">
        <v>262</v>
      </c>
      <c r="AU20" s="7" t="s">
        <v>649</v>
      </c>
      <c r="AV20" s="7" t="s">
        <v>881</v>
      </c>
      <c r="AW20" s="7" t="s">
        <v>649</v>
      </c>
      <c r="AX20" s="7" t="s">
        <v>881</v>
      </c>
      <c r="AY20" s="8" t="s">
        <v>626</v>
      </c>
      <c r="AZ20" s="7" t="s">
        <v>881</v>
      </c>
      <c r="BA20" s="7" t="s">
        <v>136</v>
      </c>
      <c r="BB20" s="7" t="s">
        <v>136</v>
      </c>
      <c r="BC20" s="7" t="s">
        <v>136</v>
      </c>
      <c r="BD20" s="198">
        <v>43991</v>
      </c>
      <c r="BE20" s="11">
        <v>2</v>
      </c>
      <c r="BF20" s="13">
        <v>100</v>
      </c>
      <c r="BG20" s="13"/>
      <c r="BH20" s="13" t="s">
        <v>263</v>
      </c>
      <c r="BI20" s="13"/>
      <c r="BJ20" s="13" t="s">
        <v>197</v>
      </c>
      <c r="BK20" s="285">
        <v>4345</v>
      </c>
      <c r="BL20" s="7" t="s">
        <v>787</v>
      </c>
      <c r="BM20" s="196" t="s">
        <v>673</v>
      </c>
      <c r="BN20" s="198">
        <v>43997</v>
      </c>
      <c r="BO20" s="196" t="s">
        <v>674</v>
      </c>
      <c r="BP20" s="196" t="s">
        <v>675</v>
      </c>
    </row>
    <row r="21" spans="1:68" s="12" customFormat="1" ht="24.95" customHeight="1" x14ac:dyDescent="0.15">
      <c r="A21" s="281">
        <v>20</v>
      </c>
      <c r="B21" s="295" t="s">
        <v>958</v>
      </c>
      <c r="C21" s="7" t="s">
        <v>1030</v>
      </c>
      <c r="D21" s="7" t="s">
        <v>336</v>
      </c>
      <c r="E21" s="7" t="s">
        <v>752</v>
      </c>
      <c r="F21" s="7" t="s">
        <v>578</v>
      </c>
      <c r="G21" s="7" t="s">
        <v>712</v>
      </c>
      <c r="H21" s="10" t="s">
        <v>241</v>
      </c>
      <c r="I21" s="10" t="s">
        <v>241</v>
      </c>
      <c r="J21" s="198">
        <v>44001</v>
      </c>
      <c r="K21" s="198">
        <v>44190</v>
      </c>
      <c r="L21" s="198">
        <v>43983</v>
      </c>
      <c r="M21" s="10" t="s">
        <v>181</v>
      </c>
      <c r="N21" s="7" t="s">
        <v>256</v>
      </c>
      <c r="O21" s="7" t="s">
        <v>114</v>
      </c>
      <c r="P21" s="7" t="s">
        <v>73</v>
      </c>
      <c r="Q21" s="7" t="s">
        <v>225</v>
      </c>
      <c r="R21" s="8" t="s">
        <v>1261</v>
      </c>
      <c r="S21" s="198">
        <v>42548</v>
      </c>
      <c r="T21" s="10"/>
      <c r="U21" s="7"/>
      <c r="V21" s="7"/>
      <c r="W21" s="7"/>
      <c r="X21" s="7"/>
      <c r="Y21" s="8"/>
      <c r="Z21" s="198"/>
      <c r="AA21" s="10" t="s">
        <v>147</v>
      </c>
      <c r="AB21" s="10" t="s">
        <v>1144</v>
      </c>
      <c r="AC21" s="7" t="s">
        <v>425</v>
      </c>
      <c r="AD21" s="7" t="s">
        <v>77</v>
      </c>
      <c r="AE21" s="7" t="s">
        <v>11</v>
      </c>
      <c r="AF21" s="7" t="s">
        <v>386</v>
      </c>
      <c r="AG21" s="7" t="s">
        <v>261</v>
      </c>
      <c r="AH21" s="7" t="s">
        <v>1019</v>
      </c>
      <c r="AI21" s="7" t="s">
        <v>1274</v>
      </c>
      <c r="AJ21" s="7" t="s">
        <v>1274</v>
      </c>
      <c r="AK21" s="6" t="s">
        <v>187</v>
      </c>
      <c r="AL21" s="7" t="s">
        <v>501</v>
      </c>
      <c r="AM21" s="7" t="s">
        <v>502</v>
      </c>
      <c r="AN21" s="7" t="s">
        <v>503</v>
      </c>
      <c r="AO21" s="7"/>
      <c r="AP21" s="7"/>
      <c r="AQ21" s="7"/>
      <c r="AR21" s="7" t="s">
        <v>876</v>
      </c>
      <c r="AS21" s="198">
        <v>27712</v>
      </c>
      <c r="AT21" s="7" t="s">
        <v>200</v>
      </c>
      <c r="AU21" s="7" t="s">
        <v>599</v>
      </c>
      <c r="AV21" s="7" t="s">
        <v>881</v>
      </c>
      <c r="AW21" s="7" t="s">
        <v>598</v>
      </c>
      <c r="AX21" s="7" t="s">
        <v>881</v>
      </c>
      <c r="AY21" s="8" t="s">
        <v>629</v>
      </c>
      <c r="AZ21" s="7" t="s">
        <v>881</v>
      </c>
      <c r="BA21" s="7" t="s">
        <v>136</v>
      </c>
      <c r="BB21" s="7" t="s">
        <v>136</v>
      </c>
      <c r="BC21" s="7" t="s">
        <v>136</v>
      </c>
      <c r="BD21" s="198">
        <v>43966</v>
      </c>
      <c r="BE21" s="11" t="s">
        <v>242</v>
      </c>
      <c r="BF21" s="13">
        <v>100</v>
      </c>
      <c r="BG21" s="13"/>
      <c r="BH21" s="13" t="s">
        <v>283</v>
      </c>
      <c r="BI21" s="13"/>
      <c r="BJ21" s="13" t="s">
        <v>195</v>
      </c>
      <c r="BK21" s="285">
        <v>1100</v>
      </c>
      <c r="BL21" s="7" t="s">
        <v>848</v>
      </c>
      <c r="BM21" s="196" t="s">
        <v>673</v>
      </c>
      <c r="BN21" s="198">
        <v>43997</v>
      </c>
      <c r="BO21" s="196" t="s">
        <v>668</v>
      </c>
      <c r="BP21" s="196" t="s">
        <v>668</v>
      </c>
    </row>
    <row r="22" spans="1:68" s="12" customFormat="1" ht="24.95" customHeight="1" x14ac:dyDescent="0.15">
      <c r="A22" s="281">
        <v>21</v>
      </c>
      <c r="B22" s="295" t="s">
        <v>959</v>
      </c>
      <c r="C22" s="7" t="s">
        <v>1031</v>
      </c>
      <c r="D22" s="7" t="s">
        <v>337</v>
      </c>
      <c r="E22" s="7" t="s">
        <v>753</v>
      </c>
      <c r="F22" s="7" t="s">
        <v>579</v>
      </c>
      <c r="G22" s="7" t="s">
        <v>713</v>
      </c>
      <c r="H22" s="10" t="s">
        <v>244</v>
      </c>
      <c r="I22" s="10" t="s">
        <v>243</v>
      </c>
      <c r="J22" s="198">
        <v>44001</v>
      </c>
      <c r="K22" s="198">
        <v>44279</v>
      </c>
      <c r="L22" s="198">
        <v>43983</v>
      </c>
      <c r="M22" s="10" t="s">
        <v>181</v>
      </c>
      <c r="N22" s="7" t="s">
        <v>244</v>
      </c>
      <c r="O22" s="7" t="s">
        <v>114</v>
      </c>
      <c r="P22" s="7" t="s">
        <v>68</v>
      </c>
      <c r="Q22" s="7" t="s">
        <v>245</v>
      </c>
      <c r="R22" s="8" t="s">
        <v>355</v>
      </c>
      <c r="S22" s="198">
        <v>43848</v>
      </c>
      <c r="T22" s="10"/>
      <c r="U22" s="7"/>
      <c r="V22" s="7"/>
      <c r="W22" s="7"/>
      <c r="X22" s="7"/>
      <c r="Y22" s="8"/>
      <c r="Z22" s="198"/>
      <c r="AA22" s="10" t="s">
        <v>147</v>
      </c>
      <c r="AB22" s="10" t="s">
        <v>1145</v>
      </c>
      <c r="AC22" s="7" t="s">
        <v>426</v>
      </c>
      <c r="AD22" s="7" t="s">
        <v>77</v>
      </c>
      <c r="AE22" s="7" t="s">
        <v>11</v>
      </c>
      <c r="AF22" s="7" t="s">
        <v>387</v>
      </c>
      <c r="AG22" s="7" t="s">
        <v>1275</v>
      </c>
      <c r="AH22" s="7" t="s">
        <v>1019</v>
      </c>
      <c r="AI22" s="7" t="s">
        <v>1274</v>
      </c>
      <c r="AJ22" s="7" t="s">
        <v>1274</v>
      </c>
      <c r="AK22" s="6" t="s">
        <v>187</v>
      </c>
      <c r="AL22" s="7" t="s">
        <v>504</v>
      </c>
      <c r="AM22" s="7" t="s">
        <v>505</v>
      </c>
      <c r="AN22" s="7" t="s">
        <v>506</v>
      </c>
      <c r="AO22" s="7"/>
      <c r="AP22" s="7"/>
      <c r="AQ22" s="7"/>
      <c r="AR22" s="7" t="s">
        <v>876</v>
      </c>
      <c r="AS22" s="198" t="s">
        <v>356</v>
      </c>
      <c r="AT22" s="7" t="s">
        <v>262</v>
      </c>
      <c r="AU22" s="7" t="s">
        <v>650</v>
      </c>
      <c r="AV22" s="7" t="s">
        <v>881</v>
      </c>
      <c r="AW22" s="7" t="s">
        <v>650</v>
      </c>
      <c r="AX22" s="7" t="s">
        <v>881</v>
      </c>
      <c r="AY22" s="8" t="s">
        <v>651</v>
      </c>
      <c r="AZ22" s="7" t="s">
        <v>881</v>
      </c>
      <c r="BA22" s="7" t="s">
        <v>136</v>
      </c>
      <c r="BB22" s="7" t="s">
        <v>136</v>
      </c>
      <c r="BC22" s="7" t="s">
        <v>136</v>
      </c>
      <c r="BD22" s="198">
        <v>43962</v>
      </c>
      <c r="BE22" s="11" t="s">
        <v>242</v>
      </c>
      <c r="BF22" s="13">
        <v>100</v>
      </c>
      <c r="BG22" s="13"/>
      <c r="BH22" s="13" t="s">
        <v>283</v>
      </c>
      <c r="BI22" s="13"/>
      <c r="BJ22" s="13" t="s">
        <v>197</v>
      </c>
      <c r="BK22" s="285">
        <v>10208</v>
      </c>
      <c r="BL22" s="7" t="s">
        <v>848</v>
      </c>
      <c r="BM22" s="196" t="s">
        <v>673</v>
      </c>
      <c r="BN22" s="198">
        <v>43997</v>
      </c>
      <c r="BO22" s="196" t="s">
        <v>668</v>
      </c>
      <c r="BP22" s="196" t="s">
        <v>668</v>
      </c>
    </row>
    <row r="23" spans="1:68" s="12" customFormat="1" ht="24.95" customHeight="1" x14ac:dyDescent="0.15">
      <c r="A23" s="281">
        <v>22</v>
      </c>
      <c r="B23" s="295" t="s">
        <v>960</v>
      </c>
      <c r="C23" s="7" t="s">
        <v>844</v>
      </c>
      <c r="D23" s="7" t="s">
        <v>338</v>
      </c>
      <c r="E23" s="7" t="s">
        <v>754</v>
      </c>
      <c r="F23" s="7" t="s">
        <v>567</v>
      </c>
      <c r="G23" s="7" t="s">
        <v>714</v>
      </c>
      <c r="H23" s="10" t="s">
        <v>246</v>
      </c>
      <c r="I23" s="10" t="s">
        <v>246</v>
      </c>
      <c r="J23" s="198">
        <v>44013</v>
      </c>
      <c r="K23" s="198">
        <v>44134</v>
      </c>
      <c r="L23" s="198">
        <v>43997</v>
      </c>
      <c r="M23" s="10" t="s">
        <v>181</v>
      </c>
      <c r="N23" s="7" t="s">
        <v>256</v>
      </c>
      <c r="O23" s="7" t="s">
        <v>114</v>
      </c>
      <c r="P23" s="7" t="s">
        <v>73</v>
      </c>
      <c r="Q23" s="7" t="s">
        <v>354</v>
      </c>
      <c r="R23" s="8" t="s">
        <v>357</v>
      </c>
      <c r="S23" s="198">
        <v>43339</v>
      </c>
      <c r="T23" s="10"/>
      <c r="U23" s="7"/>
      <c r="V23" s="7"/>
      <c r="W23" s="7"/>
      <c r="X23" s="7"/>
      <c r="Y23" s="8"/>
      <c r="Z23" s="198"/>
      <c r="AA23" s="10" t="s">
        <v>96</v>
      </c>
      <c r="AB23" s="10" t="s">
        <v>1146</v>
      </c>
      <c r="AC23" s="7" t="s">
        <v>427</v>
      </c>
      <c r="AD23" s="7" t="s">
        <v>77</v>
      </c>
      <c r="AE23" s="7" t="s">
        <v>11</v>
      </c>
      <c r="AF23" s="7" t="s">
        <v>388</v>
      </c>
      <c r="AG23" s="7" t="s">
        <v>261</v>
      </c>
      <c r="AH23" s="7" t="s">
        <v>1019</v>
      </c>
      <c r="AI23" s="7" t="s">
        <v>1274</v>
      </c>
      <c r="AJ23" s="7" t="s">
        <v>1274</v>
      </c>
      <c r="AK23" s="6" t="s">
        <v>187</v>
      </c>
      <c r="AL23" s="7" t="s">
        <v>507</v>
      </c>
      <c r="AM23" s="7" t="s">
        <v>508</v>
      </c>
      <c r="AN23" s="7" t="s">
        <v>509</v>
      </c>
      <c r="AO23" s="7"/>
      <c r="AP23" s="7"/>
      <c r="AQ23" s="7"/>
      <c r="AR23" s="7" t="s">
        <v>876</v>
      </c>
      <c r="AS23" s="198">
        <v>27390</v>
      </c>
      <c r="AT23" s="7" t="s">
        <v>200</v>
      </c>
      <c r="AU23" s="7" t="s">
        <v>611</v>
      </c>
      <c r="AV23" s="7" t="s">
        <v>881</v>
      </c>
      <c r="AW23" s="7" t="s">
        <v>610</v>
      </c>
      <c r="AX23" s="7" t="s">
        <v>881</v>
      </c>
      <c r="AY23" s="8" t="s">
        <v>612</v>
      </c>
      <c r="AZ23" s="7" t="s">
        <v>881</v>
      </c>
      <c r="BA23" s="7" t="s">
        <v>136</v>
      </c>
      <c r="BB23" s="7" t="s">
        <v>136</v>
      </c>
      <c r="BC23" s="7" t="s">
        <v>136</v>
      </c>
      <c r="BD23" s="198">
        <v>43976</v>
      </c>
      <c r="BE23" s="11" t="s">
        <v>247</v>
      </c>
      <c r="BF23" s="13">
        <v>100</v>
      </c>
      <c r="BG23" s="13"/>
      <c r="BH23" s="13" t="s">
        <v>283</v>
      </c>
      <c r="BI23" s="13"/>
      <c r="BJ23" s="13" t="s">
        <v>197</v>
      </c>
      <c r="BK23" s="285">
        <v>142</v>
      </c>
      <c r="BL23" s="7" t="s">
        <v>848</v>
      </c>
      <c r="BM23" s="196" t="s">
        <v>673</v>
      </c>
      <c r="BN23" s="198">
        <v>43997</v>
      </c>
      <c r="BO23" s="196" t="s">
        <v>668</v>
      </c>
      <c r="BP23" s="196" t="s">
        <v>668</v>
      </c>
    </row>
    <row r="24" spans="1:68" s="12" customFormat="1" ht="24.95" customHeight="1" x14ac:dyDescent="0.15">
      <c r="A24" s="281">
        <v>23</v>
      </c>
      <c r="B24" s="295" t="s">
        <v>961</v>
      </c>
      <c r="C24" s="7" t="s">
        <v>784</v>
      </c>
      <c r="D24" s="7" t="s">
        <v>817</v>
      </c>
      <c r="E24" s="7" t="s">
        <v>755</v>
      </c>
      <c r="F24" s="7" t="s">
        <v>564</v>
      </c>
      <c r="G24" s="7" t="s">
        <v>715</v>
      </c>
      <c r="H24" s="10" t="s">
        <v>248</v>
      </c>
      <c r="I24" s="10" t="s">
        <v>248</v>
      </c>
      <c r="J24" s="198">
        <v>44004</v>
      </c>
      <c r="K24" s="198">
        <v>44279</v>
      </c>
      <c r="L24" s="198">
        <v>43991</v>
      </c>
      <c r="M24" s="10" t="s">
        <v>181</v>
      </c>
      <c r="N24" s="7" t="s">
        <v>249</v>
      </c>
      <c r="O24" s="7" t="s">
        <v>114</v>
      </c>
      <c r="P24" s="7" t="s">
        <v>73</v>
      </c>
      <c r="Q24" s="7" t="s">
        <v>354</v>
      </c>
      <c r="R24" s="8" t="s">
        <v>358</v>
      </c>
      <c r="S24" s="198">
        <v>43372</v>
      </c>
      <c r="T24" s="10"/>
      <c r="U24" s="7"/>
      <c r="V24" s="7"/>
      <c r="W24" s="7"/>
      <c r="X24" s="7"/>
      <c r="Y24" s="8"/>
      <c r="Z24" s="198"/>
      <c r="AA24" s="10" t="s">
        <v>147</v>
      </c>
      <c r="AB24" s="10" t="s">
        <v>1147</v>
      </c>
      <c r="AC24" s="7" t="s">
        <v>428</v>
      </c>
      <c r="AD24" s="7" t="s">
        <v>77</v>
      </c>
      <c r="AE24" s="7" t="s">
        <v>11</v>
      </c>
      <c r="AF24" s="7" t="s">
        <v>389</v>
      </c>
      <c r="AG24" s="7" t="s">
        <v>250</v>
      </c>
      <c r="AH24" s="7" t="s">
        <v>1019</v>
      </c>
      <c r="AI24" s="7" t="s">
        <v>1274</v>
      </c>
      <c r="AJ24" s="7" t="s">
        <v>1274</v>
      </c>
      <c r="AK24" s="6" t="s">
        <v>187</v>
      </c>
      <c r="AL24" s="7" t="s">
        <v>510</v>
      </c>
      <c r="AM24" s="7" t="s">
        <v>511</v>
      </c>
      <c r="AN24" s="7" t="s">
        <v>512</v>
      </c>
      <c r="AO24" s="7"/>
      <c r="AP24" s="7"/>
      <c r="AQ24" s="7"/>
      <c r="AR24" s="7" t="s">
        <v>877</v>
      </c>
      <c r="AS24" s="198" t="s">
        <v>359</v>
      </c>
      <c r="AT24" s="7" t="s">
        <v>200</v>
      </c>
      <c r="AU24" s="7" t="s">
        <v>614</v>
      </c>
      <c r="AV24" s="7" t="s">
        <v>881</v>
      </c>
      <c r="AW24" s="7" t="s">
        <v>613</v>
      </c>
      <c r="AX24" s="7" t="s">
        <v>881</v>
      </c>
      <c r="AY24" s="8" t="s">
        <v>630</v>
      </c>
      <c r="AZ24" s="7" t="s">
        <v>881</v>
      </c>
      <c r="BA24" s="7" t="s">
        <v>136</v>
      </c>
      <c r="BB24" s="7" t="s">
        <v>136</v>
      </c>
      <c r="BC24" s="7" t="s">
        <v>136</v>
      </c>
      <c r="BD24" s="198">
        <v>43961</v>
      </c>
      <c r="BE24" s="11" t="s">
        <v>242</v>
      </c>
      <c r="BF24" s="13">
        <v>100</v>
      </c>
      <c r="BG24" s="13"/>
      <c r="BH24" s="13" t="s">
        <v>263</v>
      </c>
      <c r="BI24" s="13"/>
      <c r="BJ24" s="13" t="s">
        <v>197</v>
      </c>
      <c r="BK24" s="285">
        <v>206</v>
      </c>
      <c r="BL24" s="7" t="s">
        <v>785</v>
      </c>
      <c r="BM24" s="196" t="s">
        <v>673</v>
      </c>
      <c r="BN24" s="198">
        <v>43997</v>
      </c>
      <c r="BO24" s="196" t="s">
        <v>668</v>
      </c>
      <c r="BP24" s="196" t="s">
        <v>668</v>
      </c>
    </row>
    <row r="25" spans="1:68" s="12" customFormat="1" ht="24.95" customHeight="1" x14ac:dyDescent="0.15">
      <c r="A25" s="281">
        <v>24</v>
      </c>
      <c r="B25" s="295" t="s">
        <v>962</v>
      </c>
      <c r="C25" s="7" t="s">
        <v>1032</v>
      </c>
      <c r="D25" s="7" t="s">
        <v>339</v>
      </c>
      <c r="E25" s="7" t="s">
        <v>756</v>
      </c>
      <c r="F25" s="7" t="s">
        <v>580</v>
      </c>
      <c r="G25" s="7" t="s">
        <v>716</v>
      </c>
      <c r="H25" s="10" t="s">
        <v>251</v>
      </c>
      <c r="I25" s="10" t="s">
        <v>251</v>
      </c>
      <c r="J25" s="198">
        <v>44004</v>
      </c>
      <c r="K25" s="198">
        <v>44279</v>
      </c>
      <c r="L25" s="198">
        <v>43991</v>
      </c>
      <c r="M25" s="10" t="s">
        <v>181</v>
      </c>
      <c r="N25" s="7" t="s">
        <v>252</v>
      </c>
      <c r="O25" s="7" t="s">
        <v>114</v>
      </c>
      <c r="P25" s="7" t="s">
        <v>68</v>
      </c>
      <c r="Q25" s="7" t="s">
        <v>233</v>
      </c>
      <c r="R25" s="8" t="s">
        <v>1262</v>
      </c>
      <c r="S25" s="198">
        <v>42699</v>
      </c>
      <c r="T25" s="10"/>
      <c r="U25" s="7"/>
      <c r="V25" s="7"/>
      <c r="W25" s="7"/>
      <c r="X25" s="7"/>
      <c r="Y25" s="8"/>
      <c r="Z25" s="198"/>
      <c r="AA25" s="10" t="s">
        <v>147</v>
      </c>
      <c r="AB25" s="10" t="s">
        <v>1148</v>
      </c>
      <c r="AC25" s="7" t="s">
        <v>429</v>
      </c>
      <c r="AD25" s="7" t="s">
        <v>77</v>
      </c>
      <c r="AE25" s="7" t="s">
        <v>11</v>
      </c>
      <c r="AF25" s="7" t="s">
        <v>390</v>
      </c>
      <c r="AG25" s="7" t="s">
        <v>1275</v>
      </c>
      <c r="AH25" s="7" t="s">
        <v>1019</v>
      </c>
      <c r="AI25" s="7" t="s">
        <v>1274</v>
      </c>
      <c r="AJ25" s="7" t="s">
        <v>1274</v>
      </c>
      <c r="AK25" s="6" t="s">
        <v>187</v>
      </c>
      <c r="AL25" s="7" t="s">
        <v>513</v>
      </c>
      <c r="AM25" s="7" t="s">
        <v>514</v>
      </c>
      <c r="AN25" s="7" t="s">
        <v>515</v>
      </c>
      <c r="AO25" s="7"/>
      <c r="AP25" s="7"/>
      <c r="AQ25" s="7"/>
      <c r="AR25" s="7" t="s">
        <v>877</v>
      </c>
      <c r="AS25" s="198">
        <v>21474</v>
      </c>
      <c r="AT25" s="7" t="s">
        <v>262</v>
      </c>
      <c r="AU25" s="7" t="s">
        <v>600</v>
      </c>
      <c r="AV25" s="7" t="s">
        <v>881</v>
      </c>
      <c r="AW25" s="7" t="s">
        <v>600</v>
      </c>
      <c r="AX25" s="7" t="s">
        <v>881</v>
      </c>
      <c r="AY25" s="8" t="s">
        <v>652</v>
      </c>
      <c r="AZ25" s="7" t="s">
        <v>881</v>
      </c>
      <c r="BA25" s="7" t="s">
        <v>136</v>
      </c>
      <c r="BB25" s="7" t="s">
        <v>136</v>
      </c>
      <c r="BC25" s="7" t="s">
        <v>136</v>
      </c>
      <c r="BD25" s="198">
        <v>43961</v>
      </c>
      <c r="BE25" s="11" t="s">
        <v>242</v>
      </c>
      <c r="BF25" s="13">
        <v>100</v>
      </c>
      <c r="BG25" s="13"/>
      <c r="BH25" s="13" t="s">
        <v>263</v>
      </c>
      <c r="BI25" s="13"/>
      <c r="BJ25" s="13" t="s">
        <v>197</v>
      </c>
      <c r="BK25" s="285">
        <v>1650</v>
      </c>
      <c r="BL25" s="7" t="s">
        <v>785</v>
      </c>
      <c r="BM25" s="196" t="s">
        <v>673</v>
      </c>
      <c r="BN25" s="198">
        <v>43997</v>
      </c>
      <c r="BO25" s="196" t="s">
        <v>668</v>
      </c>
      <c r="BP25" s="196" t="s">
        <v>668</v>
      </c>
    </row>
    <row r="26" spans="1:68" s="12" customFormat="1" ht="24.95" customHeight="1" x14ac:dyDescent="0.15">
      <c r="A26" s="281">
        <v>25</v>
      </c>
      <c r="B26" s="295" t="s">
        <v>963</v>
      </c>
      <c r="C26" s="7" t="s">
        <v>783</v>
      </c>
      <c r="D26" s="7" t="s">
        <v>340</v>
      </c>
      <c r="E26" s="7" t="s">
        <v>757</v>
      </c>
      <c r="F26" s="7" t="s">
        <v>568</v>
      </c>
      <c r="G26" s="7" t="s">
        <v>717</v>
      </c>
      <c r="H26" s="10" t="s">
        <v>253</v>
      </c>
      <c r="I26" s="10" t="s">
        <v>253</v>
      </c>
      <c r="J26" s="198">
        <v>44004</v>
      </c>
      <c r="K26" s="198">
        <v>44279</v>
      </c>
      <c r="L26" s="198">
        <v>43991</v>
      </c>
      <c r="M26" s="10" t="s">
        <v>181</v>
      </c>
      <c r="N26" s="7" t="s">
        <v>256</v>
      </c>
      <c r="O26" s="7" t="s">
        <v>114</v>
      </c>
      <c r="P26" s="7" t="s">
        <v>73</v>
      </c>
      <c r="Q26" s="7" t="s">
        <v>225</v>
      </c>
      <c r="R26" s="8" t="s">
        <v>1263</v>
      </c>
      <c r="S26" s="198">
        <v>42665</v>
      </c>
      <c r="T26" s="10"/>
      <c r="U26" s="7"/>
      <c r="V26" s="7"/>
      <c r="W26" s="7"/>
      <c r="X26" s="7"/>
      <c r="Y26" s="8"/>
      <c r="Z26" s="198"/>
      <c r="AA26" s="10" t="s">
        <v>147</v>
      </c>
      <c r="AB26" s="10" t="s">
        <v>1149</v>
      </c>
      <c r="AC26" s="7" t="s">
        <v>430</v>
      </c>
      <c r="AD26" s="7" t="s">
        <v>77</v>
      </c>
      <c r="AE26" s="7" t="s">
        <v>11</v>
      </c>
      <c r="AF26" s="7" t="s">
        <v>391</v>
      </c>
      <c r="AG26" s="7" t="s">
        <v>1276</v>
      </c>
      <c r="AH26" s="7" t="s">
        <v>1019</v>
      </c>
      <c r="AI26" s="7" t="s">
        <v>1274</v>
      </c>
      <c r="AJ26" s="7" t="s">
        <v>1274</v>
      </c>
      <c r="AK26" s="6" t="s">
        <v>187</v>
      </c>
      <c r="AL26" s="7" t="s">
        <v>516</v>
      </c>
      <c r="AM26" s="7" t="s">
        <v>517</v>
      </c>
      <c r="AN26" s="7" t="s">
        <v>518</v>
      </c>
      <c r="AO26" s="7"/>
      <c r="AP26" s="7"/>
      <c r="AQ26" s="7"/>
      <c r="AR26" s="7" t="s">
        <v>877</v>
      </c>
      <c r="AS26" s="198" t="s">
        <v>360</v>
      </c>
      <c r="AT26" s="7" t="s">
        <v>262</v>
      </c>
      <c r="AU26" s="7" t="s">
        <v>653</v>
      </c>
      <c r="AV26" s="7" t="s">
        <v>881</v>
      </c>
      <c r="AW26" s="7" t="s">
        <v>654</v>
      </c>
      <c r="AX26" s="7" t="s">
        <v>881</v>
      </c>
      <c r="AY26" s="8" t="s">
        <v>631</v>
      </c>
      <c r="AZ26" s="7" t="s">
        <v>881</v>
      </c>
      <c r="BA26" s="7" t="s">
        <v>136</v>
      </c>
      <c r="BB26" s="7" t="s">
        <v>136</v>
      </c>
      <c r="BC26" s="7" t="s">
        <v>136</v>
      </c>
      <c r="BD26" s="198">
        <v>43986</v>
      </c>
      <c r="BE26" s="11" t="s">
        <v>1277</v>
      </c>
      <c r="BF26" s="13">
        <v>100</v>
      </c>
      <c r="BG26" s="13"/>
      <c r="BH26" s="13" t="s">
        <v>263</v>
      </c>
      <c r="BI26" s="13"/>
      <c r="BJ26" s="13" t="s">
        <v>197</v>
      </c>
      <c r="BK26" s="285">
        <v>203</v>
      </c>
      <c r="BL26" s="7" t="s">
        <v>785</v>
      </c>
      <c r="BM26" s="196" t="s">
        <v>673</v>
      </c>
      <c r="BN26" s="198">
        <v>43997</v>
      </c>
      <c r="BO26" s="196" t="s">
        <v>668</v>
      </c>
      <c r="BP26" s="196" t="s">
        <v>668</v>
      </c>
    </row>
    <row r="27" spans="1:68" s="12" customFormat="1" ht="24.95" customHeight="1" x14ac:dyDescent="0.15">
      <c r="A27" s="281">
        <v>26</v>
      </c>
      <c r="B27" s="295" t="s">
        <v>964</v>
      </c>
      <c r="C27" s="7" t="s">
        <v>1033</v>
      </c>
      <c r="D27" s="7" t="s">
        <v>341</v>
      </c>
      <c r="E27" s="7" t="s">
        <v>758</v>
      </c>
      <c r="F27" s="7" t="s">
        <v>584</v>
      </c>
      <c r="G27" s="7" t="s">
        <v>718</v>
      </c>
      <c r="H27" s="10" t="s">
        <v>1259</v>
      </c>
      <c r="I27" s="10" t="s">
        <v>254</v>
      </c>
      <c r="J27" s="198">
        <v>43976</v>
      </c>
      <c r="K27" s="198">
        <v>44278</v>
      </c>
      <c r="L27" s="198">
        <v>43994</v>
      </c>
      <c r="M27" s="10" t="s">
        <v>255</v>
      </c>
      <c r="N27" s="7" t="s">
        <v>256</v>
      </c>
      <c r="O27" s="7" t="s">
        <v>257</v>
      </c>
      <c r="P27" s="7" t="s">
        <v>258</v>
      </c>
      <c r="Q27" s="7" t="s">
        <v>1264</v>
      </c>
      <c r="R27" s="8" t="s">
        <v>259</v>
      </c>
      <c r="S27" s="198">
        <v>44075</v>
      </c>
      <c r="T27" s="10"/>
      <c r="U27" s="7"/>
      <c r="V27" s="7"/>
      <c r="W27" s="7"/>
      <c r="X27" s="7"/>
      <c r="Y27" s="8"/>
      <c r="Z27" s="198"/>
      <c r="AA27" s="10" t="s">
        <v>260</v>
      </c>
      <c r="AB27" s="10" t="s">
        <v>1150</v>
      </c>
      <c r="AC27" s="7" t="s">
        <v>431</v>
      </c>
      <c r="AD27" s="7" t="s">
        <v>77</v>
      </c>
      <c r="AE27" s="7" t="s">
        <v>11</v>
      </c>
      <c r="AF27" s="7" t="s">
        <v>392</v>
      </c>
      <c r="AG27" s="7" t="s">
        <v>261</v>
      </c>
      <c r="AH27" s="7" t="s">
        <v>1019</v>
      </c>
      <c r="AI27" s="7" t="s">
        <v>1274</v>
      </c>
      <c r="AJ27" s="7" t="s">
        <v>1274</v>
      </c>
      <c r="AK27" s="6" t="s">
        <v>187</v>
      </c>
      <c r="AL27" s="7" t="s">
        <v>519</v>
      </c>
      <c r="AM27" s="7" t="s">
        <v>520</v>
      </c>
      <c r="AN27" s="7" t="s">
        <v>521</v>
      </c>
      <c r="AO27" s="7"/>
      <c r="AP27" s="7"/>
      <c r="AQ27" s="7"/>
      <c r="AR27" s="7" t="s">
        <v>877</v>
      </c>
      <c r="AS27" s="198">
        <v>19923</v>
      </c>
      <c r="AT27" s="7" t="s">
        <v>262</v>
      </c>
      <c r="AU27" s="7" t="s">
        <v>649</v>
      </c>
      <c r="AV27" s="7" t="s">
        <v>881</v>
      </c>
      <c r="AW27" s="7" t="s">
        <v>649</v>
      </c>
      <c r="AX27" s="7" t="s">
        <v>881</v>
      </c>
      <c r="AY27" s="8" t="s">
        <v>626</v>
      </c>
      <c r="AZ27" s="7" t="s">
        <v>881</v>
      </c>
      <c r="BA27" s="7" t="s">
        <v>136</v>
      </c>
      <c r="BB27" s="7" t="s">
        <v>136</v>
      </c>
      <c r="BC27" s="7" t="s">
        <v>136</v>
      </c>
      <c r="BD27" s="198">
        <v>43991</v>
      </c>
      <c r="BE27" s="11">
        <v>2</v>
      </c>
      <c r="BF27" s="13">
        <v>100</v>
      </c>
      <c r="BG27" s="13"/>
      <c r="BH27" s="13" t="s">
        <v>263</v>
      </c>
      <c r="BI27" s="13"/>
      <c r="BJ27" s="13" t="s">
        <v>264</v>
      </c>
      <c r="BK27" s="285">
        <v>4345</v>
      </c>
      <c r="BL27" s="7" t="s">
        <v>787</v>
      </c>
      <c r="BM27" s="196" t="s">
        <v>676</v>
      </c>
      <c r="BN27" s="198">
        <v>44064</v>
      </c>
      <c r="BO27" s="196" t="s">
        <v>674</v>
      </c>
      <c r="BP27" s="196" t="s">
        <v>677</v>
      </c>
    </row>
    <row r="28" spans="1:68" s="12" customFormat="1" ht="24.95" customHeight="1" x14ac:dyDescent="0.15">
      <c r="A28" s="281">
        <v>27</v>
      </c>
      <c r="B28" s="295" t="s">
        <v>965</v>
      </c>
      <c r="C28" s="7" t="s">
        <v>862</v>
      </c>
      <c r="D28" s="7" t="s">
        <v>342</v>
      </c>
      <c r="E28" s="7" t="s">
        <v>759</v>
      </c>
      <c r="F28" s="7" t="s">
        <v>593</v>
      </c>
      <c r="G28" s="7" t="s">
        <v>719</v>
      </c>
      <c r="H28" s="10" t="s">
        <v>1259</v>
      </c>
      <c r="I28" s="10" t="s">
        <v>268</v>
      </c>
      <c r="J28" s="198">
        <v>44067</v>
      </c>
      <c r="K28" s="198">
        <v>44278</v>
      </c>
      <c r="L28" s="198">
        <v>44064</v>
      </c>
      <c r="M28" s="10" t="s">
        <v>255</v>
      </c>
      <c r="N28" s="7" t="s">
        <v>256</v>
      </c>
      <c r="O28" s="7" t="s">
        <v>257</v>
      </c>
      <c r="P28" s="7" t="s">
        <v>73</v>
      </c>
      <c r="Q28" s="7" t="s">
        <v>353</v>
      </c>
      <c r="R28" s="8" t="s">
        <v>361</v>
      </c>
      <c r="S28" s="198">
        <v>43339</v>
      </c>
      <c r="T28" s="10"/>
      <c r="U28" s="7"/>
      <c r="V28" s="7"/>
      <c r="W28" s="7"/>
      <c r="X28" s="7"/>
      <c r="Y28" s="8"/>
      <c r="Z28" s="198"/>
      <c r="AA28" s="10" t="s">
        <v>147</v>
      </c>
      <c r="AB28" s="10" t="s">
        <v>1151</v>
      </c>
      <c r="AC28" s="7" t="s">
        <v>432</v>
      </c>
      <c r="AD28" s="7" t="s">
        <v>77</v>
      </c>
      <c r="AE28" s="7" t="s">
        <v>11</v>
      </c>
      <c r="AF28" s="7" t="s">
        <v>393</v>
      </c>
      <c r="AG28" s="7" t="s">
        <v>1275</v>
      </c>
      <c r="AH28" s="7" t="s">
        <v>1019</v>
      </c>
      <c r="AI28" s="7" t="s">
        <v>1274</v>
      </c>
      <c r="AJ28" s="7" t="s">
        <v>1274</v>
      </c>
      <c r="AK28" s="6" t="s">
        <v>187</v>
      </c>
      <c r="AL28" s="7" t="s">
        <v>522</v>
      </c>
      <c r="AM28" s="7" t="s">
        <v>523</v>
      </c>
      <c r="AN28" s="7" t="s">
        <v>524</v>
      </c>
      <c r="AO28" s="7"/>
      <c r="AP28" s="7"/>
      <c r="AQ28" s="7"/>
      <c r="AR28" s="7" t="s">
        <v>877</v>
      </c>
      <c r="AS28" s="198">
        <v>18272</v>
      </c>
      <c r="AT28" s="7" t="s">
        <v>200</v>
      </c>
      <c r="AU28" s="7" t="s">
        <v>632</v>
      </c>
      <c r="AV28" s="7" t="s">
        <v>881</v>
      </c>
      <c r="AW28" s="7" t="s">
        <v>632</v>
      </c>
      <c r="AX28" s="7" t="s">
        <v>881</v>
      </c>
      <c r="AY28" s="8" t="s">
        <v>633</v>
      </c>
      <c r="AZ28" s="7" t="s">
        <v>881</v>
      </c>
      <c r="BA28" s="7" t="s">
        <v>136</v>
      </c>
      <c r="BB28" s="7" t="s">
        <v>136</v>
      </c>
      <c r="BC28" s="7" t="s">
        <v>136</v>
      </c>
      <c r="BD28" s="198">
        <v>44061</v>
      </c>
      <c r="BE28" s="11">
        <v>3</v>
      </c>
      <c r="BF28" s="13">
        <v>100</v>
      </c>
      <c r="BG28" s="13"/>
      <c r="BH28" s="13" t="s">
        <v>266</v>
      </c>
      <c r="BI28" s="13"/>
      <c r="BJ28" s="13" t="s">
        <v>197</v>
      </c>
      <c r="BK28" s="285">
        <v>3179</v>
      </c>
      <c r="BL28" s="7" t="s">
        <v>787</v>
      </c>
      <c r="BM28" s="196" t="s">
        <v>676</v>
      </c>
      <c r="BN28" s="198">
        <v>44064</v>
      </c>
      <c r="BO28" s="196" t="s">
        <v>668</v>
      </c>
      <c r="BP28" s="196" t="s">
        <v>668</v>
      </c>
    </row>
    <row r="29" spans="1:68" s="12" customFormat="1" ht="24.95" customHeight="1" x14ac:dyDescent="0.15">
      <c r="A29" s="281">
        <v>28</v>
      </c>
      <c r="B29" s="295" t="s">
        <v>966</v>
      </c>
      <c r="C29" s="7" t="s">
        <v>778</v>
      </c>
      <c r="D29" s="7" t="s">
        <v>343</v>
      </c>
      <c r="E29" s="7" t="s">
        <v>760</v>
      </c>
      <c r="F29" s="7" t="s">
        <v>569</v>
      </c>
      <c r="G29" s="7" t="s">
        <v>720</v>
      </c>
      <c r="H29" s="10" t="s">
        <v>1259</v>
      </c>
      <c r="I29" s="10" t="s">
        <v>268</v>
      </c>
      <c r="J29" s="198">
        <v>44067</v>
      </c>
      <c r="K29" s="198">
        <v>44278</v>
      </c>
      <c r="L29" s="198">
        <v>44064</v>
      </c>
      <c r="M29" s="10" t="s">
        <v>255</v>
      </c>
      <c r="N29" s="7" t="s">
        <v>256</v>
      </c>
      <c r="O29" s="7" t="s">
        <v>257</v>
      </c>
      <c r="P29" s="7" t="s">
        <v>73</v>
      </c>
      <c r="Q29" s="7" t="s">
        <v>1265</v>
      </c>
      <c r="R29" s="8" t="s">
        <v>1266</v>
      </c>
      <c r="S29" s="198">
        <v>43888</v>
      </c>
      <c r="T29" s="10"/>
      <c r="U29" s="7"/>
      <c r="V29" s="7"/>
      <c r="W29" s="7"/>
      <c r="X29" s="7"/>
      <c r="Y29" s="8"/>
      <c r="Z29" s="198"/>
      <c r="AA29" s="10" t="s">
        <v>147</v>
      </c>
      <c r="AB29" s="10" t="s">
        <v>1152</v>
      </c>
      <c r="AC29" s="7" t="s">
        <v>433</v>
      </c>
      <c r="AD29" s="7" t="s">
        <v>77</v>
      </c>
      <c r="AE29" s="7" t="s">
        <v>11</v>
      </c>
      <c r="AF29" s="7" t="s">
        <v>394</v>
      </c>
      <c r="AG29" s="7" t="s">
        <v>271</v>
      </c>
      <c r="AH29" s="7" t="s">
        <v>1019</v>
      </c>
      <c r="AI29" s="7" t="s">
        <v>1274</v>
      </c>
      <c r="AJ29" s="7" t="s">
        <v>1274</v>
      </c>
      <c r="AK29" s="6" t="s">
        <v>187</v>
      </c>
      <c r="AL29" s="7" t="s">
        <v>525</v>
      </c>
      <c r="AM29" s="7" t="s">
        <v>526</v>
      </c>
      <c r="AN29" s="7" t="s">
        <v>527</v>
      </c>
      <c r="AO29" s="7"/>
      <c r="AP29" s="7"/>
      <c r="AQ29" s="7"/>
      <c r="AR29" s="7" t="s">
        <v>877</v>
      </c>
      <c r="AS29" s="198">
        <v>28662</v>
      </c>
      <c r="AT29" s="7" t="s">
        <v>200</v>
      </c>
      <c r="AU29" s="7" t="s">
        <v>655</v>
      </c>
      <c r="AV29" s="7" t="s">
        <v>881</v>
      </c>
      <c r="AW29" s="7" t="s">
        <v>655</v>
      </c>
      <c r="AX29" s="7" t="s">
        <v>881</v>
      </c>
      <c r="AY29" s="8" t="s">
        <v>615</v>
      </c>
      <c r="AZ29" s="7" t="s">
        <v>881</v>
      </c>
      <c r="BA29" s="7" t="s">
        <v>136</v>
      </c>
      <c r="BB29" s="7" t="s">
        <v>136</v>
      </c>
      <c r="BC29" s="7" t="s">
        <v>136</v>
      </c>
      <c r="BD29" s="198">
        <v>44061</v>
      </c>
      <c r="BE29" s="11">
        <v>3</v>
      </c>
      <c r="BF29" s="13">
        <v>100</v>
      </c>
      <c r="BG29" s="13"/>
      <c r="BH29" s="13" t="s">
        <v>265</v>
      </c>
      <c r="BI29" s="13"/>
      <c r="BJ29" s="13" t="s">
        <v>197</v>
      </c>
      <c r="BK29" s="285">
        <v>2387</v>
      </c>
      <c r="BL29" s="7" t="s">
        <v>787</v>
      </c>
      <c r="BM29" s="196" t="s">
        <v>676</v>
      </c>
      <c r="BN29" s="198">
        <v>44064</v>
      </c>
      <c r="BO29" s="196" t="s">
        <v>668</v>
      </c>
      <c r="BP29" s="196" t="s">
        <v>668</v>
      </c>
    </row>
    <row r="30" spans="1:68" s="12" customFormat="1" ht="24.95" customHeight="1" x14ac:dyDescent="0.15">
      <c r="A30" s="281">
        <v>29</v>
      </c>
      <c r="B30" s="295" t="s">
        <v>967</v>
      </c>
      <c r="C30" s="7" t="s">
        <v>779</v>
      </c>
      <c r="D30" s="7" t="s">
        <v>344</v>
      </c>
      <c r="E30" s="7" t="s">
        <v>761</v>
      </c>
      <c r="F30" s="7" t="s">
        <v>588</v>
      </c>
      <c r="G30" s="7" t="s">
        <v>721</v>
      </c>
      <c r="H30" s="10" t="s">
        <v>1259</v>
      </c>
      <c r="I30" s="10" t="s">
        <v>1260</v>
      </c>
      <c r="J30" s="198">
        <v>43976</v>
      </c>
      <c r="K30" s="198">
        <v>44278</v>
      </c>
      <c r="L30" s="198">
        <v>43994</v>
      </c>
      <c r="M30" s="10" t="s">
        <v>181</v>
      </c>
      <c r="N30" s="7" t="s">
        <v>256</v>
      </c>
      <c r="O30" s="7" t="s">
        <v>114</v>
      </c>
      <c r="P30" s="7" t="s">
        <v>73</v>
      </c>
      <c r="Q30" s="7" t="s">
        <v>267</v>
      </c>
      <c r="R30" s="8" t="s">
        <v>1257</v>
      </c>
      <c r="S30" s="198">
        <v>44079</v>
      </c>
      <c r="T30" s="10"/>
      <c r="U30" s="7"/>
      <c r="V30" s="7"/>
      <c r="W30" s="7"/>
      <c r="X30" s="7"/>
      <c r="Y30" s="8"/>
      <c r="Z30" s="198"/>
      <c r="AA30" s="10" t="s">
        <v>147</v>
      </c>
      <c r="AB30" s="10" t="s">
        <v>1153</v>
      </c>
      <c r="AC30" s="7" t="s">
        <v>434</v>
      </c>
      <c r="AD30" s="7" t="s">
        <v>77</v>
      </c>
      <c r="AE30" s="7" t="s">
        <v>11</v>
      </c>
      <c r="AF30" s="7" t="s">
        <v>395</v>
      </c>
      <c r="AG30" s="7" t="s">
        <v>261</v>
      </c>
      <c r="AH30" s="7" t="s">
        <v>1019</v>
      </c>
      <c r="AI30" s="7" t="s">
        <v>1274</v>
      </c>
      <c r="AJ30" s="7" t="s">
        <v>1274</v>
      </c>
      <c r="AK30" s="6" t="s">
        <v>187</v>
      </c>
      <c r="AL30" s="7" t="s">
        <v>528</v>
      </c>
      <c r="AM30" s="7" t="s">
        <v>529</v>
      </c>
      <c r="AN30" s="7" t="s">
        <v>530</v>
      </c>
      <c r="AO30" s="7"/>
      <c r="AP30" s="7"/>
      <c r="AQ30" s="7"/>
      <c r="AR30" s="7" t="s">
        <v>877</v>
      </c>
      <c r="AS30" s="198">
        <v>17571</v>
      </c>
      <c r="AT30" s="7" t="s">
        <v>200</v>
      </c>
      <c r="AU30" s="7" t="s">
        <v>647</v>
      </c>
      <c r="AV30" s="7" t="s">
        <v>881</v>
      </c>
      <c r="AW30" s="7" t="s">
        <v>647</v>
      </c>
      <c r="AX30" s="7" t="s">
        <v>881</v>
      </c>
      <c r="AY30" s="8" t="s">
        <v>648</v>
      </c>
      <c r="AZ30" s="7" t="s">
        <v>881</v>
      </c>
      <c r="BA30" s="7" t="s">
        <v>136</v>
      </c>
      <c r="BB30" s="7" t="s">
        <v>136</v>
      </c>
      <c r="BC30" s="7" t="s">
        <v>136</v>
      </c>
      <c r="BD30" s="198">
        <v>43991</v>
      </c>
      <c r="BE30" s="11">
        <v>2</v>
      </c>
      <c r="BF30" s="13">
        <v>50</v>
      </c>
      <c r="BG30" s="13">
        <v>50</v>
      </c>
      <c r="BH30" s="13" t="s">
        <v>263</v>
      </c>
      <c r="BI30" s="13" t="s">
        <v>932</v>
      </c>
      <c r="BJ30" s="13" t="s">
        <v>197</v>
      </c>
      <c r="BK30" s="285">
        <v>2618</v>
      </c>
      <c r="BL30" s="7" t="s">
        <v>787</v>
      </c>
      <c r="BM30" s="196" t="s">
        <v>678</v>
      </c>
      <c r="BN30" s="198">
        <v>44075</v>
      </c>
      <c r="BO30" s="196" t="s">
        <v>674</v>
      </c>
      <c r="BP30" s="196" t="s">
        <v>677</v>
      </c>
    </row>
    <row r="31" spans="1:68" s="12" customFormat="1" ht="24.95" customHeight="1" x14ac:dyDescent="0.15">
      <c r="A31" s="281">
        <v>30</v>
      </c>
      <c r="B31" s="295" t="s">
        <v>968</v>
      </c>
      <c r="C31" s="7" t="s">
        <v>780</v>
      </c>
      <c r="D31" s="7" t="s">
        <v>818</v>
      </c>
      <c r="E31" s="7" t="s">
        <v>762</v>
      </c>
      <c r="F31" s="7" t="s">
        <v>583</v>
      </c>
      <c r="G31" s="7" t="s">
        <v>722</v>
      </c>
      <c r="H31" s="10" t="s">
        <v>1042</v>
      </c>
      <c r="I31" s="10" t="s">
        <v>202</v>
      </c>
      <c r="J31" s="198">
        <v>43962</v>
      </c>
      <c r="K31" s="198">
        <v>44275</v>
      </c>
      <c r="L31" s="198">
        <v>43959</v>
      </c>
      <c r="M31" s="10" t="s">
        <v>181</v>
      </c>
      <c r="N31" s="7" t="s">
        <v>228</v>
      </c>
      <c r="O31" s="7" t="s">
        <v>114</v>
      </c>
      <c r="P31" s="7" t="s">
        <v>73</v>
      </c>
      <c r="Q31" s="7" t="s">
        <v>270</v>
      </c>
      <c r="R31" s="8" t="s">
        <v>1250</v>
      </c>
      <c r="S31" s="198">
        <v>44093</v>
      </c>
      <c r="T31" s="10"/>
      <c r="U31" s="7"/>
      <c r="V31" s="7"/>
      <c r="W31" s="7"/>
      <c r="X31" s="7"/>
      <c r="Y31" s="8"/>
      <c r="Z31" s="198"/>
      <c r="AA31" s="10" t="s">
        <v>147</v>
      </c>
      <c r="AB31" s="10" t="s">
        <v>1154</v>
      </c>
      <c r="AC31" s="7" t="s">
        <v>435</v>
      </c>
      <c r="AD31" s="7" t="s">
        <v>77</v>
      </c>
      <c r="AE31" s="7" t="s">
        <v>11</v>
      </c>
      <c r="AF31" s="7" t="s">
        <v>396</v>
      </c>
      <c r="AG31" s="7" t="s">
        <v>261</v>
      </c>
      <c r="AH31" s="7" t="s">
        <v>1019</v>
      </c>
      <c r="AI31" s="7" t="s">
        <v>1274</v>
      </c>
      <c r="AJ31" s="7" t="s">
        <v>1274</v>
      </c>
      <c r="AK31" s="6" t="s">
        <v>187</v>
      </c>
      <c r="AL31" s="7" t="s">
        <v>531</v>
      </c>
      <c r="AM31" s="7" t="s">
        <v>532</v>
      </c>
      <c r="AN31" s="7" t="s">
        <v>533</v>
      </c>
      <c r="AO31" s="7"/>
      <c r="AP31" s="7"/>
      <c r="AQ31" s="7"/>
      <c r="AR31" s="7" t="s">
        <v>877</v>
      </c>
      <c r="AS31" s="198">
        <v>23992</v>
      </c>
      <c r="AT31" s="7" t="s">
        <v>200</v>
      </c>
      <c r="AU31" s="7" t="s">
        <v>623</v>
      </c>
      <c r="AV31" s="7" t="s">
        <v>881</v>
      </c>
      <c r="AW31" s="7" t="s">
        <v>622</v>
      </c>
      <c r="AX31" s="7" t="s">
        <v>881</v>
      </c>
      <c r="AY31" s="8" t="s">
        <v>641</v>
      </c>
      <c r="AZ31" s="7" t="s">
        <v>881</v>
      </c>
      <c r="BA31" s="7" t="s">
        <v>136</v>
      </c>
      <c r="BB31" s="7" t="s">
        <v>136</v>
      </c>
      <c r="BC31" s="7" t="s">
        <v>136</v>
      </c>
      <c r="BD31" s="198">
        <v>43923</v>
      </c>
      <c r="BE31" s="11">
        <v>9</v>
      </c>
      <c r="BF31" s="13">
        <v>100</v>
      </c>
      <c r="BG31" s="13"/>
      <c r="BH31" s="13" t="s">
        <v>219</v>
      </c>
      <c r="BI31" s="13"/>
      <c r="BJ31" s="13" t="s">
        <v>197</v>
      </c>
      <c r="BK31" s="285">
        <v>6600</v>
      </c>
      <c r="BL31" s="7" t="s">
        <v>798</v>
      </c>
      <c r="BM31" s="196" t="s">
        <v>679</v>
      </c>
      <c r="BN31" s="198">
        <v>44092</v>
      </c>
      <c r="BO31" s="196" t="s">
        <v>674</v>
      </c>
      <c r="BP31" s="196" t="s">
        <v>677</v>
      </c>
    </row>
    <row r="32" spans="1:68" s="12" customFormat="1" ht="24.95" customHeight="1" x14ac:dyDescent="0.15">
      <c r="A32" s="281">
        <v>31</v>
      </c>
      <c r="B32" s="295" t="s">
        <v>969</v>
      </c>
      <c r="C32" s="7" t="s">
        <v>1034</v>
      </c>
      <c r="D32" s="7" t="s">
        <v>819</v>
      </c>
      <c r="E32" s="7" t="s">
        <v>763</v>
      </c>
      <c r="F32" s="7" t="s">
        <v>570</v>
      </c>
      <c r="G32" s="7" t="s">
        <v>723</v>
      </c>
      <c r="H32" s="10" t="s">
        <v>269</v>
      </c>
      <c r="I32" s="10" t="s">
        <v>269</v>
      </c>
      <c r="J32" s="198">
        <v>44098</v>
      </c>
      <c r="K32" s="198">
        <v>44119</v>
      </c>
      <c r="L32" s="198">
        <v>44092</v>
      </c>
      <c r="M32" s="10" t="s">
        <v>181</v>
      </c>
      <c r="N32" s="7" t="s">
        <v>256</v>
      </c>
      <c r="O32" s="7" t="s">
        <v>114</v>
      </c>
      <c r="P32" s="7" t="s">
        <v>73</v>
      </c>
      <c r="Q32" s="7" t="s">
        <v>225</v>
      </c>
      <c r="R32" s="8" t="s">
        <v>1267</v>
      </c>
      <c r="S32" s="198">
        <v>42608</v>
      </c>
      <c r="T32" s="10"/>
      <c r="U32" s="7"/>
      <c r="V32" s="7"/>
      <c r="W32" s="7"/>
      <c r="X32" s="7"/>
      <c r="Y32" s="8"/>
      <c r="Z32" s="198"/>
      <c r="AA32" s="10" t="s">
        <v>147</v>
      </c>
      <c r="AB32" s="10" t="s">
        <v>1155</v>
      </c>
      <c r="AC32" s="7" t="s">
        <v>436</v>
      </c>
      <c r="AD32" s="7" t="s">
        <v>77</v>
      </c>
      <c r="AE32" s="7" t="s">
        <v>11</v>
      </c>
      <c r="AF32" s="7" t="s">
        <v>397</v>
      </c>
      <c r="AG32" s="7" t="s">
        <v>271</v>
      </c>
      <c r="AH32" s="7" t="s">
        <v>1019</v>
      </c>
      <c r="AI32" s="7" t="s">
        <v>1274</v>
      </c>
      <c r="AJ32" s="7" t="s">
        <v>1274</v>
      </c>
      <c r="AK32" s="6" t="s">
        <v>187</v>
      </c>
      <c r="AL32" s="7" t="s">
        <v>534</v>
      </c>
      <c r="AM32" s="7" t="s">
        <v>535</v>
      </c>
      <c r="AN32" s="7" t="s">
        <v>536</v>
      </c>
      <c r="AO32" s="7"/>
      <c r="AP32" s="7"/>
      <c r="AQ32" s="7"/>
      <c r="AR32" s="7" t="s">
        <v>876</v>
      </c>
      <c r="AS32" s="198">
        <v>26310</v>
      </c>
      <c r="AT32" s="7" t="s">
        <v>200</v>
      </c>
      <c r="AU32" s="7" t="s">
        <v>634</v>
      </c>
      <c r="AV32" s="7" t="s">
        <v>881</v>
      </c>
      <c r="AW32" s="7" t="s">
        <v>634</v>
      </c>
      <c r="AX32" s="7" t="s">
        <v>881</v>
      </c>
      <c r="AY32" s="8" t="s">
        <v>616</v>
      </c>
      <c r="AZ32" s="7" t="s">
        <v>881</v>
      </c>
      <c r="BA32" s="7" t="s">
        <v>136</v>
      </c>
      <c r="BB32" s="7" t="s">
        <v>136</v>
      </c>
      <c r="BC32" s="7" t="s">
        <v>136</v>
      </c>
      <c r="BD32" s="198">
        <v>44090</v>
      </c>
      <c r="BE32" s="11" t="s">
        <v>802</v>
      </c>
      <c r="BF32" s="13">
        <v>100</v>
      </c>
      <c r="BG32" s="13"/>
      <c r="BH32" s="13" t="s">
        <v>283</v>
      </c>
      <c r="BI32" s="13"/>
      <c r="BJ32" s="13" t="s">
        <v>198</v>
      </c>
      <c r="BK32" s="285">
        <v>990</v>
      </c>
      <c r="BL32" s="7" t="s">
        <v>848</v>
      </c>
      <c r="BM32" s="196" t="s">
        <v>679</v>
      </c>
      <c r="BN32" s="198">
        <v>44092</v>
      </c>
      <c r="BO32" s="196" t="s">
        <v>668</v>
      </c>
      <c r="BP32" s="196" t="s">
        <v>668</v>
      </c>
    </row>
    <row r="33" spans="1:68" s="12" customFormat="1" ht="24.95" customHeight="1" x14ac:dyDescent="0.15">
      <c r="A33" s="281">
        <v>32</v>
      </c>
      <c r="B33" s="295" t="s">
        <v>970</v>
      </c>
      <c r="C33" s="7" t="s">
        <v>781</v>
      </c>
      <c r="D33" s="7" t="s">
        <v>820</v>
      </c>
      <c r="E33" s="7" t="s">
        <v>764</v>
      </c>
      <c r="F33" s="7" t="s">
        <v>571</v>
      </c>
      <c r="G33" s="7" t="s">
        <v>724</v>
      </c>
      <c r="H33" s="10" t="s">
        <v>1251</v>
      </c>
      <c r="I33" s="10" t="s">
        <v>272</v>
      </c>
      <c r="J33" s="198">
        <v>44105</v>
      </c>
      <c r="K33" s="198">
        <v>44278</v>
      </c>
      <c r="L33" s="198">
        <v>44099</v>
      </c>
      <c r="M33" s="10" t="s">
        <v>181</v>
      </c>
      <c r="N33" s="7" t="s">
        <v>256</v>
      </c>
      <c r="O33" s="7" t="s">
        <v>114</v>
      </c>
      <c r="P33" s="7" t="s">
        <v>73</v>
      </c>
      <c r="Q33" s="7" t="s">
        <v>273</v>
      </c>
      <c r="R33" s="8" t="s">
        <v>1268</v>
      </c>
      <c r="S33" s="198">
        <v>42934</v>
      </c>
      <c r="T33" s="10"/>
      <c r="U33" s="7"/>
      <c r="V33" s="7"/>
      <c r="W33" s="7"/>
      <c r="X33" s="7"/>
      <c r="Y33" s="8"/>
      <c r="Z33" s="198"/>
      <c r="AA33" s="10" t="s">
        <v>148</v>
      </c>
      <c r="AB33" s="10" t="s">
        <v>1156</v>
      </c>
      <c r="AC33" s="7" t="s">
        <v>437</v>
      </c>
      <c r="AD33" s="7" t="s">
        <v>77</v>
      </c>
      <c r="AE33" s="7" t="s">
        <v>141</v>
      </c>
      <c r="AF33" s="7" t="s">
        <v>398</v>
      </c>
      <c r="AG33" s="7" t="s">
        <v>271</v>
      </c>
      <c r="AH33" s="7" t="s">
        <v>1019</v>
      </c>
      <c r="AI33" s="7" t="s">
        <v>1274</v>
      </c>
      <c r="AJ33" s="7" t="s">
        <v>1274</v>
      </c>
      <c r="AK33" s="6" t="s">
        <v>187</v>
      </c>
      <c r="AL33" s="7" t="s">
        <v>537</v>
      </c>
      <c r="AM33" s="7" t="s">
        <v>538</v>
      </c>
      <c r="AN33" s="7" t="s">
        <v>539</v>
      </c>
      <c r="AO33" s="7"/>
      <c r="AP33" s="7"/>
      <c r="AQ33" s="7"/>
      <c r="AR33" s="7" t="s">
        <v>877</v>
      </c>
      <c r="AS33" s="198">
        <v>20057</v>
      </c>
      <c r="AT33" s="7" t="s">
        <v>200</v>
      </c>
      <c r="AU33" s="7" t="s">
        <v>596</v>
      </c>
      <c r="AV33" s="7" t="s">
        <v>881</v>
      </c>
      <c r="AW33" s="7" t="s">
        <v>596</v>
      </c>
      <c r="AX33" s="7" t="s">
        <v>881</v>
      </c>
      <c r="AY33" s="8" t="s">
        <v>656</v>
      </c>
      <c r="AZ33" s="7" t="s">
        <v>881</v>
      </c>
      <c r="BA33" s="7" t="s">
        <v>136</v>
      </c>
      <c r="BB33" s="7" t="s">
        <v>136</v>
      </c>
      <c r="BC33" s="7" t="s">
        <v>136</v>
      </c>
      <c r="BD33" s="198">
        <v>44075</v>
      </c>
      <c r="BE33" s="11">
        <v>15</v>
      </c>
      <c r="BF33" s="13">
        <v>100</v>
      </c>
      <c r="BG33" s="13"/>
      <c r="BH33" s="13" t="s">
        <v>219</v>
      </c>
      <c r="BI33" s="13"/>
      <c r="BJ33" s="13" t="s">
        <v>197</v>
      </c>
      <c r="BK33" s="285">
        <v>45617</v>
      </c>
      <c r="BL33" s="7" t="s">
        <v>798</v>
      </c>
      <c r="BM33" s="196" t="s">
        <v>688</v>
      </c>
      <c r="BN33" s="198">
        <v>44105</v>
      </c>
      <c r="BO33" s="196" t="s">
        <v>668</v>
      </c>
      <c r="BP33" s="196" t="s">
        <v>668</v>
      </c>
    </row>
    <row r="34" spans="1:68" s="12" customFormat="1" ht="24.95" customHeight="1" x14ac:dyDescent="0.15">
      <c r="A34" s="281">
        <v>33</v>
      </c>
      <c r="B34" s="295" t="s">
        <v>971</v>
      </c>
      <c r="C34" s="7" t="s">
        <v>855</v>
      </c>
      <c r="D34" s="7" t="s">
        <v>821</v>
      </c>
      <c r="E34" s="7" t="s">
        <v>765</v>
      </c>
      <c r="F34" s="7" t="s">
        <v>586</v>
      </c>
      <c r="G34" s="7" t="s">
        <v>725</v>
      </c>
      <c r="H34" s="10" t="s">
        <v>274</v>
      </c>
      <c r="I34" s="10" t="s">
        <v>274</v>
      </c>
      <c r="J34" s="198">
        <v>44105</v>
      </c>
      <c r="K34" s="198">
        <v>44278</v>
      </c>
      <c r="L34" s="198">
        <v>44099</v>
      </c>
      <c r="M34" s="10" t="s">
        <v>181</v>
      </c>
      <c r="N34" s="7" t="s">
        <v>256</v>
      </c>
      <c r="O34" s="7" t="s">
        <v>114</v>
      </c>
      <c r="P34" s="7" t="s">
        <v>73</v>
      </c>
      <c r="Q34" s="7" t="s">
        <v>225</v>
      </c>
      <c r="R34" s="8" t="s">
        <v>1269</v>
      </c>
      <c r="S34" s="198">
        <v>42505</v>
      </c>
      <c r="T34" s="10"/>
      <c r="U34" s="7"/>
      <c r="V34" s="7"/>
      <c r="W34" s="7"/>
      <c r="X34" s="7"/>
      <c r="Y34" s="8"/>
      <c r="Z34" s="198"/>
      <c r="AA34" s="10" t="s">
        <v>148</v>
      </c>
      <c r="AB34" s="10" t="s">
        <v>1157</v>
      </c>
      <c r="AC34" s="7" t="s">
        <v>438</v>
      </c>
      <c r="AD34" s="7" t="s">
        <v>77</v>
      </c>
      <c r="AE34" s="7" t="s">
        <v>11</v>
      </c>
      <c r="AF34" s="7" t="s">
        <v>399</v>
      </c>
      <c r="AG34" s="7" t="s">
        <v>261</v>
      </c>
      <c r="AH34" s="7" t="s">
        <v>1019</v>
      </c>
      <c r="AI34" s="7" t="s">
        <v>1274</v>
      </c>
      <c r="AJ34" s="7" t="s">
        <v>1274</v>
      </c>
      <c r="AK34" s="6" t="s">
        <v>187</v>
      </c>
      <c r="AL34" s="7" t="s">
        <v>540</v>
      </c>
      <c r="AM34" s="7" t="s">
        <v>541</v>
      </c>
      <c r="AN34" s="7" t="s">
        <v>542</v>
      </c>
      <c r="AO34" s="7"/>
      <c r="AP34" s="7"/>
      <c r="AQ34" s="7"/>
      <c r="AR34" s="7" t="s">
        <v>877</v>
      </c>
      <c r="AS34" s="198">
        <v>29412</v>
      </c>
      <c r="AT34" s="7" t="s">
        <v>200</v>
      </c>
      <c r="AU34" s="7" t="s">
        <v>657</v>
      </c>
      <c r="AV34" s="7" t="s">
        <v>881</v>
      </c>
      <c r="AW34" s="7" t="s">
        <v>657</v>
      </c>
      <c r="AX34" s="7" t="s">
        <v>881</v>
      </c>
      <c r="AY34" s="8" t="s">
        <v>617</v>
      </c>
      <c r="AZ34" s="7" t="s">
        <v>881</v>
      </c>
      <c r="BA34" s="7" t="s">
        <v>136</v>
      </c>
      <c r="BB34" s="7" t="s">
        <v>136</v>
      </c>
      <c r="BC34" s="7" t="s">
        <v>136</v>
      </c>
      <c r="BD34" s="198">
        <v>44075</v>
      </c>
      <c r="BE34" s="11">
        <v>15</v>
      </c>
      <c r="BF34" s="13">
        <v>100</v>
      </c>
      <c r="BG34" s="13"/>
      <c r="BH34" s="13" t="s">
        <v>219</v>
      </c>
      <c r="BI34" s="13"/>
      <c r="BJ34" s="13" t="s">
        <v>197</v>
      </c>
      <c r="BK34" s="285">
        <v>26114</v>
      </c>
      <c r="BL34" s="7" t="s">
        <v>798</v>
      </c>
      <c r="BM34" s="196" t="s">
        <v>688</v>
      </c>
      <c r="BN34" s="198">
        <v>44105</v>
      </c>
      <c r="BO34" s="196" t="s">
        <v>668</v>
      </c>
      <c r="BP34" s="196" t="s">
        <v>668</v>
      </c>
    </row>
    <row r="35" spans="1:68" s="12" customFormat="1" ht="24.95" customHeight="1" x14ac:dyDescent="0.15">
      <c r="A35" s="281">
        <v>34</v>
      </c>
      <c r="B35" s="295" t="s">
        <v>972</v>
      </c>
      <c r="C35" s="7" t="s">
        <v>1035</v>
      </c>
      <c r="D35" s="7" t="s">
        <v>822</v>
      </c>
      <c r="E35" s="7" t="s">
        <v>766</v>
      </c>
      <c r="F35" s="7" t="s">
        <v>589</v>
      </c>
      <c r="G35" s="7" t="s">
        <v>726</v>
      </c>
      <c r="H35" s="10" t="s">
        <v>276</v>
      </c>
      <c r="I35" s="10" t="s">
        <v>276</v>
      </c>
      <c r="J35" s="198">
        <v>44105</v>
      </c>
      <c r="K35" s="198">
        <v>44278</v>
      </c>
      <c r="L35" s="198">
        <v>44099</v>
      </c>
      <c r="M35" s="10" t="s">
        <v>181</v>
      </c>
      <c r="N35" s="7" t="s">
        <v>256</v>
      </c>
      <c r="O35" s="7" t="s">
        <v>114</v>
      </c>
      <c r="P35" s="7" t="s">
        <v>73</v>
      </c>
      <c r="Q35" s="7" t="s">
        <v>354</v>
      </c>
      <c r="R35" s="8" t="s">
        <v>275</v>
      </c>
      <c r="S35" s="198">
        <v>43227</v>
      </c>
      <c r="T35" s="10"/>
      <c r="U35" s="7"/>
      <c r="V35" s="7"/>
      <c r="W35" s="7"/>
      <c r="X35" s="7"/>
      <c r="Y35" s="8"/>
      <c r="Z35" s="198"/>
      <c r="AA35" s="10" t="s">
        <v>147</v>
      </c>
      <c r="AB35" s="10" t="s">
        <v>1158</v>
      </c>
      <c r="AC35" s="7" t="s">
        <v>439</v>
      </c>
      <c r="AD35" s="7" t="s">
        <v>77</v>
      </c>
      <c r="AE35" s="7" t="s">
        <v>11</v>
      </c>
      <c r="AF35" s="7" t="s">
        <v>400</v>
      </c>
      <c r="AG35" s="7" t="s">
        <v>277</v>
      </c>
      <c r="AH35" s="7" t="s">
        <v>1019</v>
      </c>
      <c r="AI35" s="7" t="s">
        <v>1274</v>
      </c>
      <c r="AJ35" s="7" t="s">
        <v>1274</v>
      </c>
      <c r="AK35" s="6" t="s">
        <v>187</v>
      </c>
      <c r="AL35" s="7" t="s">
        <v>543</v>
      </c>
      <c r="AM35" s="7" t="s">
        <v>544</v>
      </c>
      <c r="AN35" s="7" t="s">
        <v>545</v>
      </c>
      <c r="AO35" s="7"/>
      <c r="AP35" s="7"/>
      <c r="AQ35" s="7"/>
      <c r="AR35" s="7" t="s">
        <v>877</v>
      </c>
      <c r="AS35" s="198" t="s">
        <v>362</v>
      </c>
      <c r="AT35" s="7" t="s">
        <v>262</v>
      </c>
      <c r="AU35" s="7" t="s">
        <v>595</v>
      </c>
      <c r="AV35" s="7" t="s">
        <v>881</v>
      </c>
      <c r="AW35" s="7" t="s">
        <v>595</v>
      </c>
      <c r="AX35" s="7" t="s">
        <v>881</v>
      </c>
      <c r="AY35" s="8" t="s">
        <v>627</v>
      </c>
      <c r="AZ35" s="7" t="s">
        <v>881</v>
      </c>
      <c r="BA35" s="7" t="s">
        <v>136</v>
      </c>
      <c r="BB35" s="7" t="s">
        <v>136</v>
      </c>
      <c r="BC35" s="7" t="s">
        <v>136</v>
      </c>
      <c r="BD35" s="198">
        <v>44075</v>
      </c>
      <c r="BE35" s="11">
        <v>15</v>
      </c>
      <c r="BF35" s="13">
        <v>100</v>
      </c>
      <c r="BG35" s="13"/>
      <c r="BH35" s="13" t="s">
        <v>263</v>
      </c>
      <c r="BI35" s="13"/>
      <c r="BJ35" s="13" t="s">
        <v>197</v>
      </c>
      <c r="BK35" s="285">
        <v>1936</v>
      </c>
      <c r="BL35" s="7" t="s">
        <v>798</v>
      </c>
      <c r="BM35" s="196" t="s">
        <v>688</v>
      </c>
      <c r="BN35" s="198">
        <v>44105</v>
      </c>
      <c r="BO35" s="196" t="s">
        <v>668</v>
      </c>
      <c r="BP35" s="196" t="s">
        <v>668</v>
      </c>
    </row>
    <row r="36" spans="1:68" s="12" customFormat="1" ht="24.95" customHeight="1" x14ac:dyDescent="0.15">
      <c r="A36" s="281">
        <v>35</v>
      </c>
      <c r="B36" s="295" t="s">
        <v>973</v>
      </c>
      <c r="C36" s="7" t="s">
        <v>1036</v>
      </c>
      <c r="D36" s="7" t="s">
        <v>823</v>
      </c>
      <c r="E36" s="7" t="s">
        <v>767</v>
      </c>
      <c r="F36" s="7" t="s">
        <v>570</v>
      </c>
      <c r="G36" s="7" t="s">
        <v>727</v>
      </c>
      <c r="H36" s="10" t="s">
        <v>269</v>
      </c>
      <c r="I36" s="10" t="s">
        <v>269</v>
      </c>
      <c r="J36" s="198">
        <v>44098</v>
      </c>
      <c r="K36" s="198">
        <v>44134</v>
      </c>
      <c r="L36" s="198">
        <v>44092</v>
      </c>
      <c r="M36" s="10" t="s">
        <v>181</v>
      </c>
      <c r="N36" s="7" t="s">
        <v>256</v>
      </c>
      <c r="O36" s="7" t="s">
        <v>114</v>
      </c>
      <c r="P36" s="7" t="s">
        <v>73</v>
      </c>
      <c r="Q36" s="7" t="s">
        <v>225</v>
      </c>
      <c r="R36" s="8" t="s">
        <v>1267</v>
      </c>
      <c r="S36" s="198">
        <v>42608</v>
      </c>
      <c r="T36" s="10"/>
      <c r="U36" s="7"/>
      <c r="V36" s="7"/>
      <c r="W36" s="7"/>
      <c r="X36" s="7"/>
      <c r="Y36" s="8"/>
      <c r="Z36" s="198"/>
      <c r="AA36" s="10" t="s">
        <v>147</v>
      </c>
      <c r="AB36" s="10" t="s">
        <v>1159</v>
      </c>
      <c r="AC36" s="7" t="s">
        <v>440</v>
      </c>
      <c r="AD36" s="7" t="s">
        <v>77</v>
      </c>
      <c r="AE36" s="7" t="s">
        <v>11</v>
      </c>
      <c r="AF36" s="7" t="s">
        <v>401</v>
      </c>
      <c r="AG36" s="7" t="s">
        <v>271</v>
      </c>
      <c r="AH36" s="7" t="s">
        <v>1019</v>
      </c>
      <c r="AI36" s="7" t="s">
        <v>1274</v>
      </c>
      <c r="AJ36" s="7" t="s">
        <v>1274</v>
      </c>
      <c r="AK36" s="6" t="s">
        <v>187</v>
      </c>
      <c r="AL36" s="7" t="s">
        <v>546</v>
      </c>
      <c r="AM36" s="7" t="s">
        <v>547</v>
      </c>
      <c r="AN36" s="7" t="s">
        <v>548</v>
      </c>
      <c r="AO36" s="7"/>
      <c r="AP36" s="7"/>
      <c r="AQ36" s="7"/>
      <c r="AR36" s="7" t="s">
        <v>876</v>
      </c>
      <c r="AS36" s="198">
        <v>26310</v>
      </c>
      <c r="AT36" s="7" t="s">
        <v>200</v>
      </c>
      <c r="AU36" s="7" t="s">
        <v>634</v>
      </c>
      <c r="AV36" s="7" t="s">
        <v>881</v>
      </c>
      <c r="AW36" s="7" t="s">
        <v>634</v>
      </c>
      <c r="AX36" s="7" t="s">
        <v>881</v>
      </c>
      <c r="AY36" s="8" t="s">
        <v>616</v>
      </c>
      <c r="AZ36" s="7" t="s">
        <v>881</v>
      </c>
      <c r="BA36" s="7" t="s">
        <v>136</v>
      </c>
      <c r="BB36" s="7" t="s">
        <v>136</v>
      </c>
      <c r="BC36" s="7" t="s">
        <v>136</v>
      </c>
      <c r="BD36" s="198">
        <v>44090</v>
      </c>
      <c r="BE36" s="11" t="s">
        <v>802</v>
      </c>
      <c r="BF36" s="13">
        <v>100</v>
      </c>
      <c r="BG36" s="13"/>
      <c r="BH36" s="13" t="s">
        <v>283</v>
      </c>
      <c r="BI36" s="13"/>
      <c r="BJ36" s="13" t="s">
        <v>198</v>
      </c>
      <c r="BK36" s="285">
        <v>990</v>
      </c>
      <c r="BL36" s="7" t="s">
        <v>848</v>
      </c>
      <c r="BM36" s="196" t="s">
        <v>688</v>
      </c>
      <c r="BN36" s="198">
        <v>44105</v>
      </c>
      <c r="BO36" s="196" t="s">
        <v>674</v>
      </c>
      <c r="BP36" s="196" t="s">
        <v>675</v>
      </c>
    </row>
    <row r="37" spans="1:68" s="12" customFormat="1" ht="24.95" customHeight="1" x14ac:dyDescent="0.15">
      <c r="A37" s="281">
        <v>36</v>
      </c>
      <c r="B37" s="295" t="s">
        <v>974</v>
      </c>
      <c r="C37" s="7" t="s">
        <v>1037</v>
      </c>
      <c r="D37" s="7" t="s">
        <v>824</v>
      </c>
      <c r="E37" s="7" t="s">
        <v>768</v>
      </c>
      <c r="F37" s="7" t="s">
        <v>581</v>
      </c>
      <c r="G37" s="7" t="s">
        <v>728</v>
      </c>
      <c r="H37" s="10" t="s">
        <v>280</v>
      </c>
      <c r="I37" s="10" t="s">
        <v>280</v>
      </c>
      <c r="J37" s="198">
        <v>44127</v>
      </c>
      <c r="K37" s="198">
        <v>44279</v>
      </c>
      <c r="L37" s="198">
        <v>44126</v>
      </c>
      <c r="M37" s="10" t="s">
        <v>181</v>
      </c>
      <c r="N37" s="7" t="s">
        <v>281</v>
      </c>
      <c r="O37" s="7" t="s">
        <v>114</v>
      </c>
      <c r="P37" s="7" t="s">
        <v>73</v>
      </c>
      <c r="Q37" s="7" t="s">
        <v>225</v>
      </c>
      <c r="R37" s="8" t="s">
        <v>363</v>
      </c>
      <c r="S37" s="198">
        <v>42756</v>
      </c>
      <c r="T37" s="10"/>
      <c r="U37" s="7"/>
      <c r="V37" s="7"/>
      <c r="W37" s="7"/>
      <c r="X37" s="7"/>
      <c r="Y37" s="8"/>
      <c r="Z37" s="198"/>
      <c r="AA37" s="10" t="s">
        <v>148</v>
      </c>
      <c r="AB37" s="10" t="s">
        <v>1160</v>
      </c>
      <c r="AC37" s="7" t="s">
        <v>441</v>
      </c>
      <c r="AD37" s="7" t="s">
        <v>77</v>
      </c>
      <c r="AE37" s="7" t="s">
        <v>11</v>
      </c>
      <c r="AF37" s="7" t="s">
        <v>402</v>
      </c>
      <c r="AG37" s="7" t="s">
        <v>282</v>
      </c>
      <c r="AH37" s="7" t="s">
        <v>1019</v>
      </c>
      <c r="AI37" s="7" t="s">
        <v>1274</v>
      </c>
      <c r="AJ37" s="7" t="s">
        <v>1274</v>
      </c>
      <c r="AK37" s="6" t="s">
        <v>187</v>
      </c>
      <c r="AL37" s="7" t="s">
        <v>549</v>
      </c>
      <c r="AM37" s="7" t="s">
        <v>550</v>
      </c>
      <c r="AN37" s="7" t="s">
        <v>551</v>
      </c>
      <c r="AO37" s="7"/>
      <c r="AP37" s="7"/>
      <c r="AQ37" s="7"/>
      <c r="AR37" s="7" t="s">
        <v>876</v>
      </c>
      <c r="AS37" s="198"/>
      <c r="AT37" s="7" t="s">
        <v>262</v>
      </c>
      <c r="AU37" s="7" t="s">
        <v>635</v>
      </c>
      <c r="AV37" s="7" t="s">
        <v>881</v>
      </c>
      <c r="AW37" s="7" t="s">
        <v>635</v>
      </c>
      <c r="AX37" s="7" t="s">
        <v>881</v>
      </c>
      <c r="AY37" s="8" t="s">
        <v>658</v>
      </c>
      <c r="AZ37" s="7" t="s">
        <v>881</v>
      </c>
      <c r="BA37" s="7" t="s">
        <v>136</v>
      </c>
      <c r="BB37" s="7" t="s">
        <v>136</v>
      </c>
      <c r="BC37" s="7" t="s">
        <v>136</v>
      </c>
      <c r="BD37" s="198">
        <v>44112</v>
      </c>
      <c r="BE37" s="11" t="s">
        <v>242</v>
      </c>
      <c r="BF37" s="13">
        <v>100</v>
      </c>
      <c r="BG37" s="13"/>
      <c r="BH37" s="13" t="s">
        <v>283</v>
      </c>
      <c r="BI37" s="13"/>
      <c r="BJ37" s="13" t="s">
        <v>197</v>
      </c>
      <c r="BK37" s="285">
        <v>7700</v>
      </c>
      <c r="BL37" s="7" t="s">
        <v>848</v>
      </c>
      <c r="BM37" s="196">
        <v>12</v>
      </c>
      <c r="BN37" s="198">
        <v>44125</v>
      </c>
      <c r="BO37" s="196" t="s">
        <v>668</v>
      </c>
      <c r="BP37" s="196" t="s">
        <v>668</v>
      </c>
    </row>
    <row r="38" spans="1:68" s="12" customFormat="1" ht="24.95" customHeight="1" x14ac:dyDescent="0.15">
      <c r="A38" s="281">
        <v>37</v>
      </c>
      <c r="B38" s="295" t="s">
        <v>975</v>
      </c>
      <c r="C38" s="7" t="s">
        <v>777</v>
      </c>
      <c r="D38" s="7" t="s">
        <v>825</v>
      </c>
      <c r="E38" s="7" t="s">
        <v>769</v>
      </c>
      <c r="F38" s="7" t="s">
        <v>594</v>
      </c>
      <c r="G38" s="7" t="s">
        <v>729</v>
      </c>
      <c r="H38" s="10" t="s">
        <v>280</v>
      </c>
      <c r="I38" s="10" t="s">
        <v>280</v>
      </c>
      <c r="J38" s="198">
        <v>44130</v>
      </c>
      <c r="K38" s="198">
        <v>44278</v>
      </c>
      <c r="L38" s="198">
        <v>44127</v>
      </c>
      <c r="M38" s="10" t="s">
        <v>181</v>
      </c>
      <c r="N38" s="7" t="s">
        <v>281</v>
      </c>
      <c r="O38" s="7" t="s">
        <v>114</v>
      </c>
      <c r="P38" s="7" t="s">
        <v>73</v>
      </c>
      <c r="Q38" s="7" t="s">
        <v>225</v>
      </c>
      <c r="R38" s="8" t="s">
        <v>364</v>
      </c>
      <c r="S38" s="198">
        <v>42940</v>
      </c>
      <c r="T38" s="10"/>
      <c r="U38" s="7"/>
      <c r="V38" s="7"/>
      <c r="W38" s="7"/>
      <c r="X38" s="7"/>
      <c r="Y38" s="8"/>
      <c r="Z38" s="198"/>
      <c r="AA38" s="10" t="s">
        <v>148</v>
      </c>
      <c r="AB38" s="10" t="s">
        <v>1161</v>
      </c>
      <c r="AC38" s="7" t="s">
        <v>442</v>
      </c>
      <c r="AD38" s="7" t="s">
        <v>77</v>
      </c>
      <c r="AE38" s="7" t="s">
        <v>11</v>
      </c>
      <c r="AF38" s="7" t="s">
        <v>403</v>
      </c>
      <c r="AG38" s="7" t="s">
        <v>284</v>
      </c>
      <c r="AH38" s="7" t="s">
        <v>1019</v>
      </c>
      <c r="AI38" s="7" t="s">
        <v>1274</v>
      </c>
      <c r="AJ38" s="7" t="s">
        <v>1274</v>
      </c>
      <c r="AK38" s="6" t="s">
        <v>187</v>
      </c>
      <c r="AL38" s="7" t="s">
        <v>552</v>
      </c>
      <c r="AM38" s="7" t="s">
        <v>553</v>
      </c>
      <c r="AN38" s="7" t="s">
        <v>554</v>
      </c>
      <c r="AO38" s="7"/>
      <c r="AP38" s="7"/>
      <c r="AQ38" s="7"/>
      <c r="AR38" s="7" t="s">
        <v>877</v>
      </c>
      <c r="AS38" s="198"/>
      <c r="AT38" s="7" t="s">
        <v>200</v>
      </c>
      <c r="AU38" s="7" t="s">
        <v>659</v>
      </c>
      <c r="AV38" s="7" t="s">
        <v>881</v>
      </c>
      <c r="AW38" s="7" t="s">
        <v>659</v>
      </c>
      <c r="AX38" s="7" t="s">
        <v>881</v>
      </c>
      <c r="AY38" s="8" t="s">
        <v>660</v>
      </c>
      <c r="AZ38" s="7" t="s">
        <v>881</v>
      </c>
      <c r="BA38" s="7" t="s">
        <v>136</v>
      </c>
      <c r="BB38" s="7" t="s">
        <v>136</v>
      </c>
      <c r="BC38" s="7" t="s">
        <v>136</v>
      </c>
      <c r="BD38" s="198">
        <v>44126</v>
      </c>
      <c r="BE38" s="11" t="s">
        <v>803</v>
      </c>
      <c r="BF38" s="13">
        <v>100</v>
      </c>
      <c r="BG38" s="13"/>
      <c r="BH38" s="13" t="s">
        <v>285</v>
      </c>
      <c r="BI38" s="13"/>
      <c r="BJ38" s="13" t="s">
        <v>197</v>
      </c>
      <c r="BK38" s="285">
        <v>429</v>
      </c>
      <c r="BL38" s="7" t="s">
        <v>782</v>
      </c>
      <c r="BM38" s="196">
        <v>12</v>
      </c>
      <c r="BN38" s="198">
        <v>44125</v>
      </c>
      <c r="BO38" s="196" t="s">
        <v>668</v>
      </c>
      <c r="BP38" s="196" t="s">
        <v>668</v>
      </c>
    </row>
    <row r="39" spans="1:68" s="12" customFormat="1" ht="24.95" customHeight="1" x14ac:dyDescent="0.15">
      <c r="A39" s="281">
        <v>38</v>
      </c>
      <c r="B39" s="295" t="s">
        <v>976</v>
      </c>
      <c r="C39" s="7" t="s">
        <v>776</v>
      </c>
      <c r="D39" s="7" t="s">
        <v>826</v>
      </c>
      <c r="E39" s="7" t="s">
        <v>770</v>
      </c>
      <c r="F39" s="7" t="s">
        <v>567</v>
      </c>
      <c r="G39" s="7" t="s">
        <v>730</v>
      </c>
      <c r="H39" s="10" t="s">
        <v>246</v>
      </c>
      <c r="I39" s="10" t="s">
        <v>246</v>
      </c>
      <c r="J39" s="199">
        <v>44013</v>
      </c>
      <c r="K39" s="199">
        <v>44165</v>
      </c>
      <c r="L39" s="199">
        <v>43997</v>
      </c>
      <c r="M39" s="10" t="s">
        <v>181</v>
      </c>
      <c r="N39" s="7" t="s">
        <v>256</v>
      </c>
      <c r="O39" s="7" t="s">
        <v>114</v>
      </c>
      <c r="P39" s="7" t="s">
        <v>73</v>
      </c>
      <c r="Q39" s="7" t="s">
        <v>354</v>
      </c>
      <c r="R39" s="8" t="s">
        <v>357</v>
      </c>
      <c r="S39" s="199">
        <v>43339</v>
      </c>
      <c r="T39" s="10"/>
      <c r="U39" s="7"/>
      <c r="V39" s="7"/>
      <c r="W39" s="7"/>
      <c r="X39" s="7"/>
      <c r="Y39" s="8"/>
      <c r="Z39" s="199"/>
      <c r="AA39" s="10" t="s">
        <v>96</v>
      </c>
      <c r="AB39" s="10" t="s">
        <v>1162</v>
      </c>
      <c r="AC39" s="7" t="s">
        <v>443</v>
      </c>
      <c r="AD39" s="7" t="s">
        <v>77</v>
      </c>
      <c r="AE39" s="7" t="s">
        <v>11</v>
      </c>
      <c r="AF39" s="7" t="s">
        <v>404</v>
      </c>
      <c r="AG39" s="7" t="s">
        <v>261</v>
      </c>
      <c r="AH39" s="7" t="s">
        <v>1019</v>
      </c>
      <c r="AI39" s="7" t="s">
        <v>1274</v>
      </c>
      <c r="AJ39" s="7" t="s">
        <v>1274</v>
      </c>
      <c r="AK39" s="6" t="s">
        <v>187</v>
      </c>
      <c r="AL39" s="7" t="s">
        <v>555</v>
      </c>
      <c r="AM39" s="7" t="s">
        <v>556</v>
      </c>
      <c r="AN39" s="7" t="s">
        <v>557</v>
      </c>
      <c r="AO39" s="7"/>
      <c r="AP39" s="7"/>
      <c r="AQ39" s="7"/>
      <c r="AR39" s="7" t="s">
        <v>876</v>
      </c>
      <c r="AS39" s="199">
        <v>27390</v>
      </c>
      <c r="AT39" s="7" t="s">
        <v>200</v>
      </c>
      <c r="AU39" s="7" t="s">
        <v>611</v>
      </c>
      <c r="AV39" s="7" t="s">
        <v>881</v>
      </c>
      <c r="AW39" s="7" t="s">
        <v>610</v>
      </c>
      <c r="AX39" s="7" t="s">
        <v>881</v>
      </c>
      <c r="AY39" s="8" t="s">
        <v>612</v>
      </c>
      <c r="AZ39" s="7" t="s">
        <v>881</v>
      </c>
      <c r="BA39" s="7" t="s">
        <v>136</v>
      </c>
      <c r="BB39" s="7" t="s">
        <v>136</v>
      </c>
      <c r="BC39" s="7" t="s">
        <v>136</v>
      </c>
      <c r="BD39" s="199">
        <v>43976</v>
      </c>
      <c r="BE39" s="11" t="s">
        <v>247</v>
      </c>
      <c r="BF39" s="13">
        <v>100</v>
      </c>
      <c r="BG39" s="13"/>
      <c r="BH39" s="13" t="s">
        <v>283</v>
      </c>
      <c r="BI39" s="13"/>
      <c r="BJ39" s="13" t="s">
        <v>197</v>
      </c>
      <c r="BK39" s="285">
        <v>142</v>
      </c>
      <c r="BL39" s="7" t="s">
        <v>848</v>
      </c>
      <c r="BM39" s="197">
        <v>12</v>
      </c>
      <c r="BN39" s="199">
        <v>44125</v>
      </c>
      <c r="BO39" s="197" t="s">
        <v>674</v>
      </c>
      <c r="BP39" s="197" t="s">
        <v>675</v>
      </c>
    </row>
    <row r="40" spans="1:68" ht="24.75" customHeight="1" x14ac:dyDescent="0.15">
      <c r="A40" s="281">
        <v>39</v>
      </c>
      <c r="B40" s="295" t="s">
        <v>977</v>
      </c>
      <c r="C40" s="181" t="s">
        <v>1038</v>
      </c>
      <c r="D40" s="7" t="s">
        <v>827</v>
      </c>
      <c r="E40" s="7" t="s">
        <v>771</v>
      </c>
      <c r="F40" s="181" t="s">
        <v>573</v>
      </c>
      <c r="G40" s="7" t="s">
        <v>731</v>
      </c>
      <c r="H40" s="182" t="s">
        <v>209</v>
      </c>
      <c r="I40" s="182" t="s">
        <v>209</v>
      </c>
      <c r="J40" s="199">
        <v>43958</v>
      </c>
      <c r="K40" s="199">
        <v>44279</v>
      </c>
      <c r="L40" s="199">
        <v>43952</v>
      </c>
      <c r="M40" s="182" t="s">
        <v>181</v>
      </c>
      <c r="N40" s="181" t="s">
        <v>210</v>
      </c>
      <c r="O40" s="181" t="s">
        <v>257</v>
      </c>
      <c r="P40" s="181" t="s">
        <v>73</v>
      </c>
      <c r="Q40" s="181" t="s">
        <v>287</v>
      </c>
      <c r="R40" s="183" t="s">
        <v>286</v>
      </c>
      <c r="S40" s="199">
        <v>44140</v>
      </c>
      <c r="T40" s="182"/>
      <c r="U40" s="181"/>
      <c r="V40" s="181"/>
      <c r="W40" s="181"/>
      <c r="X40" s="181"/>
      <c r="Y40" s="183"/>
      <c r="Z40" s="199"/>
      <c r="AA40" s="10" t="s">
        <v>96</v>
      </c>
      <c r="AB40" s="10" t="s">
        <v>1163</v>
      </c>
      <c r="AC40" s="7" t="s">
        <v>444</v>
      </c>
      <c r="AD40" s="7" t="s">
        <v>77</v>
      </c>
      <c r="AE40" s="181" t="s">
        <v>11</v>
      </c>
      <c r="AF40" s="7" t="s">
        <v>405</v>
      </c>
      <c r="AG40" s="181" t="s">
        <v>212</v>
      </c>
      <c r="AH40" s="7" t="s">
        <v>1019</v>
      </c>
      <c r="AI40" s="7" t="s">
        <v>1274</v>
      </c>
      <c r="AJ40" s="7" t="s">
        <v>1274</v>
      </c>
      <c r="AK40" s="184" t="s">
        <v>187</v>
      </c>
      <c r="AL40" s="7" t="s">
        <v>558</v>
      </c>
      <c r="AM40" s="7" t="s">
        <v>559</v>
      </c>
      <c r="AN40" s="7" t="s">
        <v>560</v>
      </c>
      <c r="AO40" s="181"/>
      <c r="AP40" s="181"/>
      <c r="AQ40" s="181"/>
      <c r="AR40" s="181" t="s">
        <v>876</v>
      </c>
      <c r="AS40" s="199">
        <v>27160</v>
      </c>
      <c r="AT40" s="181" t="s">
        <v>213</v>
      </c>
      <c r="AU40" s="181" t="s">
        <v>603</v>
      </c>
      <c r="AV40" s="7" t="s">
        <v>881</v>
      </c>
      <c r="AW40" s="181" t="s">
        <v>604</v>
      </c>
      <c r="AX40" s="7" t="s">
        <v>881</v>
      </c>
      <c r="AY40" s="183" t="s">
        <v>621</v>
      </c>
      <c r="AZ40" s="7" t="s">
        <v>881</v>
      </c>
      <c r="BA40" s="181" t="s">
        <v>136</v>
      </c>
      <c r="BB40" s="181" t="s">
        <v>136</v>
      </c>
      <c r="BC40" s="181" t="s">
        <v>136</v>
      </c>
      <c r="BD40" s="199">
        <v>43941</v>
      </c>
      <c r="BE40" s="185">
        <v>4</v>
      </c>
      <c r="BF40" s="186">
        <v>100</v>
      </c>
      <c r="BG40" s="186"/>
      <c r="BH40" s="186" t="s">
        <v>283</v>
      </c>
      <c r="BI40" s="186"/>
      <c r="BJ40" s="186" t="s">
        <v>197</v>
      </c>
      <c r="BK40" s="286">
        <v>1474</v>
      </c>
      <c r="BL40" s="7" t="s">
        <v>848</v>
      </c>
      <c r="BM40" s="197">
        <v>13</v>
      </c>
      <c r="BN40" s="199">
        <v>44140</v>
      </c>
      <c r="BO40" s="197" t="s">
        <v>674</v>
      </c>
      <c r="BP40" s="197" t="s">
        <v>677</v>
      </c>
    </row>
    <row r="41" spans="1:68" ht="24.75" customHeight="1" x14ac:dyDescent="0.15">
      <c r="A41" s="281">
        <v>40</v>
      </c>
      <c r="B41" s="295" t="s">
        <v>978</v>
      </c>
      <c r="C41" s="181" t="s">
        <v>775</v>
      </c>
      <c r="D41" s="7" t="s">
        <v>345</v>
      </c>
      <c r="E41" s="7" t="s">
        <v>772</v>
      </c>
      <c r="F41" s="181" t="s">
        <v>591</v>
      </c>
      <c r="G41" s="7" t="s">
        <v>732</v>
      </c>
      <c r="H41" s="182" t="s">
        <v>288</v>
      </c>
      <c r="I41" s="182" t="s">
        <v>288</v>
      </c>
      <c r="J41" s="199">
        <v>44161</v>
      </c>
      <c r="K41" s="199">
        <v>44196</v>
      </c>
      <c r="L41" s="199">
        <v>44160</v>
      </c>
      <c r="M41" s="182" t="s">
        <v>255</v>
      </c>
      <c r="N41" s="181" t="s">
        <v>281</v>
      </c>
      <c r="O41" s="181" t="s">
        <v>257</v>
      </c>
      <c r="P41" s="181" t="s">
        <v>258</v>
      </c>
      <c r="Q41" s="181" t="s">
        <v>211</v>
      </c>
      <c r="R41" s="183" t="s">
        <v>293</v>
      </c>
      <c r="S41" s="199">
        <v>42344</v>
      </c>
      <c r="T41" s="182"/>
      <c r="U41" s="181"/>
      <c r="V41" s="181"/>
      <c r="W41" s="181"/>
      <c r="X41" s="181"/>
      <c r="Y41" s="183"/>
      <c r="Z41" s="199"/>
      <c r="AA41" s="10" t="s">
        <v>96</v>
      </c>
      <c r="AB41" s="10" t="s">
        <v>1164</v>
      </c>
      <c r="AC41" s="7" t="s">
        <v>445</v>
      </c>
      <c r="AD41" s="7" t="s">
        <v>77</v>
      </c>
      <c r="AE41" s="181" t="s">
        <v>11</v>
      </c>
      <c r="AF41" s="7" t="s">
        <v>406</v>
      </c>
      <c r="AG41" s="181" t="s">
        <v>289</v>
      </c>
      <c r="AH41" s="7" t="s">
        <v>1019</v>
      </c>
      <c r="AI41" s="7" t="s">
        <v>1274</v>
      </c>
      <c r="AJ41" s="7" t="s">
        <v>1274</v>
      </c>
      <c r="AK41" s="184" t="s">
        <v>187</v>
      </c>
      <c r="AL41" s="7" t="s">
        <v>561</v>
      </c>
      <c r="AM41" s="7" t="s">
        <v>562</v>
      </c>
      <c r="AN41" s="7" t="s">
        <v>563</v>
      </c>
      <c r="AO41" s="181"/>
      <c r="AP41" s="181"/>
      <c r="AQ41" s="181"/>
      <c r="AR41" s="7" t="s">
        <v>876</v>
      </c>
      <c r="AS41" s="199" t="s">
        <v>365</v>
      </c>
      <c r="AT41" s="181" t="s">
        <v>262</v>
      </c>
      <c r="AU41" s="181" t="s">
        <v>661</v>
      </c>
      <c r="AV41" s="7" t="s">
        <v>881</v>
      </c>
      <c r="AW41" s="181" t="s">
        <v>661</v>
      </c>
      <c r="AX41" s="7" t="s">
        <v>881</v>
      </c>
      <c r="AY41" s="183" t="s">
        <v>662</v>
      </c>
      <c r="AZ41" s="7" t="s">
        <v>881</v>
      </c>
      <c r="BA41" s="7" t="s">
        <v>136</v>
      </c>
      <c r="BB41" s="7" t="s">
        <v>136</v>
      </c>
      <c r="BC41" s="7" t="s">
        <v>136</v>
      </c>
      <c r="BD41" s="199">
        <v>44105</v>
      </c>
      <c r="BE41" s="185" t="s">
        <v>290</v>
      </c>
      <c r="BF41" s="186">
        <v>100</v>
      </c>
      <c r="BG41" s="186"/>
      <c r="BH41" s="186" t="s">
        <v>283</v>
      </c>
      <c r="BI41" s="186"/>
      <c r="BJ41" s="186" t="s">
        <v>197</v>
      </c>
      <c r="BK41" s="286">
        <v>2805</v>
      </c>
      <c r="BL41" s="7" t="s">
        <v>848</v>
      </c>
      <c r="BM41" s="197">
        <v>14</v>
      </c>
      <c r="BN41" s="199">
        <v>44160</v>
      </c>
      <c r="BO41" s="197" t="s">
        <v>668</v>
      </c>
      <c r="BP41" s="197" t="s">
        <v>668</v>
      </c>
    </row>
    <row r="42" spans="1:68" ht="24.75" customHeight="1" x14ac:dyDescent="0.15">
      <c r="A42" s="281">
        <v>41</v>
      </c>
      <c r="B42" s="295" t="s">
        <v>979</v>
      </c>
      <c r="C42" s="181" t="s">
        <v>847</v>
      </c>
      <c r="D42" s="7" t="s">
        <v>828</v>
      </c>
      <c r="E42" s="7" t="s">
        <v>773</v>
      </c>
      <c r="F42" s="181" t="s">
        <v>590</v>
      </c>
      <c r="G42" s="7" t="s">
        <v>733</v>
      </c>
      <c r="H42" s="182" t="s">
        <v>291</v>
      </c>
      <c r="I42" s="182" t="s">
        <v>291</v>
      </c>
      <c r="J42" s="199">
        <v>44161</v>
      </c>
      <c r="K42" s="199">
        <v>44196</v>
      </c>
      <c r="L42" s="199">
        <v>44160</v>
      </c>
      <c r="M42" s="182" t="s">
        <v>255</v>
      </c>
      <c r="N42" s="181" t="s">
        <v>292</v>
      </c>
      <c r="O42" s="181" t="s">
        <v>257</v>
      </c>
      <c r="P42" s="181" t="s">
        <v>258</v>
      </c>
      <c r="Q42" s="181" t="s">
        <v>1270</v>
      </c>
      <c r="R42" s="183" t="s">
        <v>293</v>
      </c>
      <c r="S42" s="199">
        <v>44171</v>
      </c>
      <c r="T42" s="182"/>
      <c r="U42" s="181"/>
      <c r="V42" s="181"/>
      <c r="W42" s="181"/>
      <c r="X42" s="181"/>
      <c r="Y42" s="183"/>
      <c r="Z42" s="199"/>
      <c r="AA42" s="10" t="s">
        <v>96</v>
      </c>
      <c r="AB42" s="10" t="s">
        <v>1165</v>
      </c>
      <c r="AC42" s="7" t="s">
        <v>829</v>
      </c>
      <c r="AD42" s="7" t="s">
        <v>77</v>
      </c>
      <c r="AE42" s="181" t="s">
        <v>11</v>
      </c>
      <c r="AF42" s="7" t="s">
        <v>830</v>
      </c>
      <c r="AG42" s="181" t="s">
        <v>294</v>
      </c>
      <c r="AH42" s="7" t="s">
        <v>1019</v>
      </c>
      <c r="AI42" s="7" t="s">
        <v>1274</v>
      </c>
      <c r="AJ42" s="7" t="s">
        <v>1274</v>
      </c>
      <c r="AK42" s="184" t="s">
        <v>187</v>
      </c>
      <c r="AL42" s="7" t="s">
        <v>831</v>
      </c>
      <c r="AM42" s="7" t="s">
        <v>832</v>
      </c>
      <c r="AN42" s="7" t="s">
        <v>833</v>
      </c>
      <c r="AO42" s="181"/>
      <c r="AP42" s="181"/>
      <c r="AQ42" s="181"/>
      <c r="AR42" s="181" t="s">
        <v>899</v>
      </c>
      <c r="AS42" s="199" t="s">
        <v>365</v>
      </c>
      <c r="AT42" s="181" t="s">
        <v>262</v>
      </c>
      <c r="AU42" s="181" t="s">
        <v>661</v>
      </c>
      <c r="AV42" s="7" t="s">
        <v>881</v>
      </c>
      <c r="AW42" s="181" t="s">
        <v>661</v>
      </c>
      <c r="AX42" s="7" t="s">
        <v>881</v>
      </c>
      <c r="AY42" s="183" t="s">
        <v>662</v>
      </c>
      <c r="AZ42" s="7" t="s">
        <v>881</v>
      </c>
      <c r="BA42" s="181" t="s">
        <v>136</v>
      </c>
      <c r="BB42" s="181" t="s">
        <v>136</v>
      </c>
      <c r="BC42" s="181" t="s">
        <v>136</v>
      </c>
      <c r="BD42" s="199">
        <v>44105</v>
      </c>
      <c r="BE42" s="185" t="s">
        <v>295</v>
      </c>
      <c r="BF42" s="186">
        <v>100</v>
      </c>
      <c r="BG42" s="186"/>
      <c r="BH42" s="186" t="s">
        <v>283</v>
      </c>
      <c r="BI42" s="186"/>
      <c r="BJ42" s="186" t="s">
        <v>264</v>
      </c>
      <c r="BK42" s="286">
        <v>2805</v>
      </c>
      <c r="BL42" s="7" t="s">
        <v>848</v>
      </c>
      <c r="BM42" s="197">
        <v>15</v>
      </c>
      <c r="BN42" s="199">
        <v>44172</v>
      </c>
      <c r="BO42" s="197" t="s">
        <v>674</v>
      </c>
      <c r="BP42" s="197" t="s">
        <v>677</v>
      </c>
    </row>
    <row r="43" spans="1:68" ht="24.75" customHeight="1" x14ac:dyDescent="0.15">
      <c r="A43" s="281">
        <v>42</v>
      </c>
      <c r="B43" s="295" t="s">
        <v>980</v>
      </c>
      <c r="C43" s="181" t="s">
        <v>1271</v>
      </c>
      <c r="D43" s="181"/>
      <c r="E43" s="181"/>
      <c r="F43" s="181"/>
      <c r="G43" s="181"/>
      <c r="H43" s="182"/>
      <c r="I43" s="182"/>
      <c r="J43" s="199"/>
      <c r="K43" s="189"/>
      <c r="L43" s="189"/>
      <c r="M43" s="182"/>
      <c r="N43" s="181"/>
      <c r="O43" s="181"/>
      <c r="P43" s="181"/>
      <c r="Q43" s="181"/>
      <c r="R43" s="183"/>
      <c r="S43" s="199"/>
      <c r="T43" s="199"/>
      <c r="U43" s="199"/>
      <c r="V43" s="199"/>
      <c r="W43" s="199"/>
      <c r="X43" s="199"/>
      <c r="Y43" s="199"/>
      <c r="Z43" s="199"/>
      <c r="AA43" s="182"/>
      <c r="AB43" s="10"/>
      <c r="AC43" s="181"/>
      <c r="AD43" s="181"/>
      <c r="AE43" s="181"/>
      <c r="AF43" s="7"/>
      <c r="AG43" s="181"/>
      <c r="AH43" s="181"/>
      <c r="AI43" s="7"/>
      <c r="AJ43" s="7"/>
      <c r="AK43" s="184"/>
      <c r="AL43" s="181"/>
      <c r="AM43" s="181"/>
      <c r="AN43" s="181"/>
      <c r="AO43" s="181"/>
      <c r="AP43" s="181"/>
      <c r="AQ43" s="181"/>
      <c r="AR43" s="181"/>
      <c r="AS43" s="199"/>
      <c r="AT43" s="181"/>
      <c r="AU43" s="181"/>
      <c r="AV43" s="181"/>
      <c r="AW43" s="181"/>
      <c r="AX43" s="181"/>
      <c r="AY43" s="183"/>
      <c r="AZ43" s="183"/>
      <c r="BA43" s="181"/>
      <c r="BB43" s="181"/>
      <c r="BC43" s="181"/>
      <c r="BD43" s="199"/>
      <c r="BE43" s="185"/>
      <c r="BF43" s="186"/>
      <c r="BG43" s="186"/>
      <c r="BH43" s="186"/>
      <c r="BI43" s="186"/>
      <c r="BJ43" s="186"/>
      <c r="BK43" s="286"/>
      <c r="BL43" s="7"/>
      <c r="BM43" s="197"/>
      <c r="BN43" s="199"/>
      <c r="BO43" s="199"/>
      <c r="BP43" s="197"/>
    </row>
    <row r="44" spans="1:68" ht="24.75" customHeight="1" x14ac:dyDescent="0.15">
      <c r="A44" s="281">
        <v>43</v>
      </c>
      <c r="B44" s="295" t="s">
        <v>981</v>
      </c>
      <c r="C44" s="181" t="s">
        <v>905</v>
      </c>
      <c r="D44" s="181"/>
      <c r="E44" s="181"/>
      <c r="F44" s="181"/>
      <c r="G44" s="181"/>
      <c r="H44" s="182"/>
      <c r="I44" s="182"/>
      <c r="J44" s="199"/>
      <c r="K44" s="189"/>
      <c r="L44" s="189"/>
      <c r="M44" s="182"/>
      <c r="N44" s="181"/>
      <c r="O44" s="181"/>
      <c r="P44" s="181"/>
      <c r="Q44" s="181"/>
      <c r="R44" s="183"/>
      <c r="S44" s="199"/>
      <c r="T44" s="199"/>
      <c r="U44" s="199"/>
      <c r="V44" s="199"/>
      <c r="W44" s="199"/>
      <c r="X44" s="199"/>
      <c r="Y44" s="199"/>
      <c r="Z44" s="199"/>
      <c r="AA44" s="182"/>
      <c r="AB44" s="10"/>
      <c r="AC44" s="181"/>
      <c r="AD44" s="181"/>
      <c r="AE44" s="181"/>
      <c r="AF44" s="7"/>
      <c r="AG44" s="181"/>
      <c r="AH44" s="181"/>
      <c r="AI44" s="7"/>
      <c r="AJ44" s="7"/>
      <c r="AK44" s="184"/>
      <c r="AL44" s="181"/>
      <c r="AM44" s="181"/>
      <c r="AN44" s="181"/>
      <c r="AO44" s="181"/>
      <c r="AP44" s="181"/>
      <c r="AQ44" s="181"/>
      <c r="AR44" s="181"/>
      <c r="AS44" s="199"/>
      <c r="AT44" s="181"/>
      <c r="AU44" s="181"/>
      <c r="AV44" s="181"/>
      <c r="AW44" s="181"/>
      <c r="AX44" s="181"/>
      <c r="AY44" s="183"/>
      <c r="AZ44" s="183"/>
      <c r="BA44" s="181"/>
      <c r="BB44" s="181"/>
      <c r="BC44" s="181"/>
      <c r="BD44" s="199"/>
      <c r="BE44" s="185"/>
      <c r="BF44" s="186"/>
      <c r="BG44" s="186"/>
      <c r="BH44" s="186"/>
      <c r="BI44" s="186"/>
      <c r="BJ44" s="186"/>
      <c r="BK44" s="286"/>
      <c r="BL44" s="7"/>
      <c r="BM44" s="197"/>
      <c r="BN44" s="199"/>
      <c r="BO44" s="199"/>
      <c r="BP44" s="197"/>
    </row>
    <row r="45" spans="1:68" ht="24.75" customHeight="1" x14ac:dyDescent="0.15">
      <c r="A45" s="281">
        <v>44</v>
      </c>
      <c r="B45" s="295" t="s">
        <v>982</v>
      </c>
      <c r="C45" s="181" t="s">
        <v>906</v>
      </c>
      <c r="D45" s="181"/>
      <c r="E45" s="181"/>
      <c r="F45" s="181"/>
      <c r="G45" s="181"/>
      <c r="H45" s="182"/>
      <c r="I45" s="182"/>
      <c r="J45" s="199"/>
      <c r="K45" s="189"/>
      <c r="L45" s="189"/>
      <c r="M45" s="182"/>
      <c r="N45" s="181"/>
      <c r="O45" s="181"/>
      <c r="P45" s="181"/>
      <c r="Q45" s="181"/>
      <c r="R45" s="183"/>
      <c r="S45" s="199"/>
      <c r="T45" s="199"/>
      <c r="U45" s="199"/>
      <c r="V45" s="199"/>
      <c r="W45" s="199"/>
      <c r="X45" s="199"/>
      <c r="Y45" s="199"/>
      <c r="Z45" s="199"/>
      <c r="AA45" s="182"/>
      <c r="AB45" s="10"/>
      <c r="AC45" s="181"/>
      <c r="AD45" s="181"/>
      <c r="AE45" s="181"/>
      <c r="AF45" s="7"/>
      <c r="AG45" s="181"/>
      <c r="AH45" s="181"/>
      <c r="AI45" s="7"/>
      <c r="AJ45" s="7"/>
      <c r="AK45" s="184"/>
      <c r="AL45" s="181"/>
      <c r="AM45" s="181"/>
      <c r="AN45" s="181"/>
      <c r="AO45" s="181"/>
      <c r="AP45" s="181"/>
      <c r="AQ45" s="181"/>
      <c r="AR45" s="181"/>
      <c r="AS45" s="199"/>
      <c r="AT45" s="181"/>
      <c r="AU45" s="181"/>
      <c r="AV45" s="181"/>
      <c r="AW45" s="181"/>
      <c r="AX45" s="181"/>
      <c r="AY45" s="183"/>
      <c r="AZ45" s="183"/>
      <c r="BA45" s="181"/>
      <c r="BB45" s="181"/>
      <c r="BC45" s="181"/>
      <c r="BD45" s="199"/>
      <c r="BE45" s="185"/>
      <c r="BF45" s="186"/>
      <c r="BG45" s="186"/>
      <c r="BH45" s="186"/>
      <c r="BI45" s="186"/>
      <c r="BJ45" s="186"/>
      <c r="BK45" s="286"/>
      <c r="BL45" s="7"/>
      <c r="BM45" s="197"/>
      <c r="BN45" s="199"/>
      <c r="BO45" s="199"/>
      <c r="BP45" s="197"/>
    </row>
    <row r="46" spans="1:68" ht="24.75" customHeight="1" x14ac:dyDescent="0.15">
      <c r="A46" s="281">
        <v>45</v>
      </c>
      <c r="B46" s="295" t="s">
        <v>983</v>
      </c>
      <c r="C46" s="181" t="s">
        <v>907</v>
      </c>
      <c r="D46" s="181"/>
      <c r="E46" s="181"/>
      <c r="F46" s="181"/>
      <c r="G46" s="181"/>
      <c r="H46" s="182"/>
      <c r="I46" s="182"/>
      <c r="J46" s="199"/>
      <c r="K46" s="189"/>
      <c r="L46" s="189"/>
      <c r="M46" s="182"/>
      <c r="N46" s="181"/>
      <c r="O46" s="181"/>
      <c r="P46" s="181"/>
      <c r="Q46" s="181"/>
      <c r="R46" s="183"/>
      <c r="S46" s="199"/>
      <c r="T46" s="199"/>
      <c r="U46" s="199"/>
      <c r="V46" s="199"/>
      <c r="W46" s="199"/>
      <c r="X46" s="199"/>
      <c r="Y46" s="199"/>
      <c r="Z46" s="199"/>
      <c r="AA46" s="182"/>
      <c r="AB46" s="10"/>
      <c r="AC46" s="181"/>
      <c r="AD46" s="181"/>
      <c r="AE46" s="181"/>
      <c r="AF46" s="7"/>
      <c r="AG46" s="181"/>
      <c r="AH46" s="181"/>
      <c r="AI46" s="7"/>
      <c r="AJ46" s="7"/>
      <c r="AK46" s="184"/>
      <c r="AL46" s="181"/>
      <c r="AM46" s="181"/>
      <c r="AN46" s="181"/>
      <c r="AO46" s="181"/>
      <c r="AP46" s="181"/>
      <c r="AQ46" s="181"/>
      <c r="AR46" s="181"/>
      <c r="AS46" s="199"/>
      <c r="AT46" s="181"/>
      <c r="AU46" s="181"/>
      <c r="AV46" s="181"/>
      <c r="AW46" s="181"/>
      <c r="AX46" s="181"/>
      <c r="AY46" s="183"/>
      <c r="AZ46" s="183"/>
      <c r="BA46" s="181"/>
      <c r="BB46" s="181"/>
      <c r="BC46" s="181"/>
      <c r="BD46" s="199"/>
      <c r="BE46" s="185"/>
      <c r="BF46" s="186"/>
      <c r="BG46" s="186"/>
      <c r="BH46" s="186"/>
      <c r="BI46" s="186"/>
      <c r="BJ46" s="186"/>
      <c r="BK46" s="286"/>
      <c r="BL46" s="7"/>
      <c r="BM46" s="197"/>
      <c r="BN46" s="199"/>
      <c r="BO46" s="199"/>
      <c r="BP46" s="197"/>
    </row>
    <row r="47" spans="1:68" ht="24.75" customHeight="1" x14ac:dyDescent="0.15">
      <c r="A47" s="281">
        <v>46</v>
      </c>
      <c r="B47" s="295" t="s">
        <v>984</v>
      </c>
      <c r="C47" s="181" t="s">
        <v>908</v>
      </c>
      <c r="D47" s="181"/>
      <c r="E47" s="181"/>
      <c r="F47" s="181"/>
      <c r="G47" s="181"/>
      <c r="H47" s="182"/>
      <c r="I47" s="182"/>
      <c r="J47" s="199"/>
      <c r="K47" s="189"/>
      <c r="L47" s="189"/>
      <c r="M47" s="182"/>
      <c r="N47" s="181"/>
      <c r="O47" s="181"/>
      <c r="P47" s="181"/>
      <c r="Q47" s="181"/>
      <c r="R47" s="183"/>
      <c r="S47" s="199"/>
      <c r="T47" s="199"/>
      <c r="U47" s="199"/>
      <c r="V47" s="199"/>
      <c r="W47" s="199"/>
      <c r="X47" s="199"/>
      <c r="Y47" s="199"/>
      <c r="Z47" s="199"/>
      <c r="AA47" s="182"/>
      <c r="AB47" s="10"/>
      <c r="AC47" s="181"/>
      <c r="AD47" s="181"/>
      <c r="AE47" s="181"/>
      <c r="AF47" s="7"/>
      <c r="AG47" s="181"/>
      <c r="AH47" s="181"/>
      <c r="AI47" s="7"/>
      <c r="AJ47" s="7"/>
      <c r="AK47" s="184"/>
      <c r="AL47" s="181"/>
      <c r="AM47" s="181"/>
      <c r="AN47" s="181"/>
      <c r="AO47" s="181"/>
      <c r="AP47" s="181"/>
      <c r="AQ47" s="181"/>
      <c r="AR47" s="181"/>
      <c r="AS47" s="199"/>
      <c r="AT47" s="181"/>
      <c r="AU47" s="181"/>
      <c r="AV47" s="181"/>
      <c r="AW47" s="181"/>
      <c r="AX47" s="181"/>
      <c r="AY47" s="183"/>
      <c r="AZ47" s="183"/>
      <c r="BA47" s="181"/>
      <c r="BB47" s="181"/>
      <c r="BC47" s="181"/>
      <c r="BD47" s="199"/>
      <c r="BE47" s="185"/>
      <c r="BF47" s="186"/>
      <c r="BG47" s="186"/>
      <c r="BH47" s="186"/>
      <c r="BI47" s="186"/>
      <c r="BJ47" s="186"/>
      <c r="BK47" s="286"/>
      <c r="BL47" s="7"/>
      <c r="BM47" s="197"/>
      <c r="BN47" s="199"/>
      <c r="BO47" s="199"/>
      <c r="BP47" s="197"/>
    </row>
    <row r="48" spans="1:68" ht="24.75" customHeight="1" x14ac:dyDescent="0.15">
      <c r="A48" s="281">
        <v>47</v>
      </c>
      <c r="B48" s="295" t="s">
        <v>985</v>
      </c>
      <c r="C48" s="181" t="s">
        <v>909</v>
      </c>
      <c r="D48" s="181"/>
      <c r="E48" s="181"/>
      <c r="F48" s="181"/>
      <c r="G48" s="181"/>
      <c r="H48" s="182"/>
      <c r="I48" s="182"/>
      <c r="J48" s="199"/>
      <c r="K48" s="189"/>
      <c r="L48" s="189"/>
      <c r="M48" s="182"/>
      <c r="N48" s="181"/>
      <c r="O48" s="181"/>
      <c r="P48" s="181"/>
      <c r="Q48" s="181"/>
      <c r="R48" s="183"/>
      <c r="S48" s="199"/>
      <c r="T48" s="199"/>
      <c r="U48" s="199"/>
      <c r="V48" s="199"/>
      <c r="W48" s="199"/>
      <c r="X48" s="199"/>
      <c r="Y48" s="199"/>
      <c r="Z48" s="199"/>
      <c r="AA48" s="182"/>
      <c r="AB48" s="10"/>
      <c r="AC48" s="181"/>
      <c r="AD48" s="181"/>
      <c r="AE48" s="181"/>
      <c r="AF48" s="7"/>
      <c r="AG48" s="181"/>
      <c r="AH48" s="181"/>
      <c r="AI48" s="7"/>
      <c r="AJ48" s="7"/>
      <c r="AK48" s="184"/>
      <c r="AL48" s="181"/>
      <c r="AM48" s="181"/>
      <c r="AN48" s="181"/>
      <c r="AO48" s="181"/>
      <c r="AP48" s="181"/>
      <c r="AQ48" s="181"/>
      <c r="AR48" s="181"/>
      <c r="AS48" s="199"/>
      <c r="AT48" s="181"/>
      <c r="AU48" s="181"/>
      <c r="AV48" s="181"/>
      <c r="AW48" s="181"/>
      <c r="AX48" s="181"/>
      <c r="AY48" s="183"/>
      <c r="AZ48" s="183"/>
      <c r="BA48" s="181"/>
      <c r="BB48" s="181"/>
      <c r="BC48" s="181"/>
      <c r="BD48" s="199"/>
      <c r="BE48" s="185"/>
      <c r="BF48" s="186"/>
      <c r="BG48" s="186"/>
      <c r="BH48" s="186"/>
      <c r="BI48" s="186"/>
      <c r="BJ48" s="186"/>
      <c r="BK48" s="286"/>
      <c r="BL48" s="7"/>
      <c r="BM48" s="197"/>
      <c r="BN48" s="199"/>
      <c r="BO48" s="199"/>
      <c r="BP48" s="197"/>
    </row>
    <row r="49" spans="1:68" ht="24.75" customHeight="1" x14ac:dyDescent="0.15">
      <c r="A49" s="281">
        <v>48</v>
      </c>
      <c r="B49" s="295" t="s">
        <v>986</v>
      </c>
      <c r="C49" s="181" t="s">
        <v>910</v>
      </c>
      <c r="D49" s="181"/>
      <c r="E49" s="181"/>
      <c r="F49" s="181"/>
      <c r="G49" s="181"/>
      <c r="H49" s="182"/>
      <c r="I49" s="182"/>
      <c r="J49" s="199"/>
      <c r="K49" s="189"/>
      <c r="L49" s="189"/>
      <c r="M49" s="182"/>
      <c r="N49" s="181"/>
      <c r="O49" s="181"/>
      <c r="P49" s="181"/>
      <c r="Q49" s="181"/>
      <c r="R49" s="183"/>
      <c r="S49" s="199"/>
      <c r="T49" s="199"/>
      <c r="U49" s="199"/>
      <c r="V49" s="199"/>
      <c r="W49" s="199"/>
      <c r="X49" s="199"/>
      <c r="Y49" s="199"/>
      <c r="Z49" s="199"/>
      <c r="AA49" s="182"/>
      <c r="AB49" s="10"/>
      <c r="AC49" s="181"/>
      <c r="AD49" s="181"/>
      <c r="AE49" s="181"/>
      <c r="AF49" s="7"/>
      <c r="AG49" s="181"/>
      <c r="AH49" s="181"/>
      <c r="AI49" s="7"/>
      <c r="AJ49" s="7"/>
      <c r="AK49" s="184"/>
      <c r="AL49" s="181"/>
      <c r="AM49" s="181"/>
      <c r="AN49" s="181"/>
      <c r="AO49" s="181"/>
      <c r="AP49" s="181"/>
      <c r="AQ49" s="181"/>
      <c r="AR49" s="181"/>
      <c r="AS49" s="199"/>
      <c r="AT49" s="181"/>
      <c r="AU49" s="181"/>
      <c r="AV49" s="181"/>
      <c r="AW49" s="181"/>
      <c r="AX49" s="181"/>
      <c r="AY49" s="183"/>
      <c r="AZ49" s="183"/>
      <c r="BA49" s="181"/>
      <c r="BB49" s="181"/>
      <c r="BC49" s="181"/>
      <c r="BD49" s="199"/>
      <c r="BE49" s="185"/>
      <c r="BF49" s="186"/>
      <c r="BG49" s="186"/>
      <c r="BH49" s="186"/>
      <c r="BI49" s="186"/>
      <c r="BJ49" s="186"/>
      <c r="BK49" s="286"/>
      <c r="BL49" s="7"/>
      <c r="BM49" s="197"/>
      <c r="BN49" s="199"/>
      <c r="BO49" s="199"/>
      <c r="BP49" s="197"/>
    </row>
    <row r="50" spans="1:68" ht="24.75" customHeight="1" x14ac:dyDescent="0.15">
      <c r="A50" s="281">
        <v>49</v>
      </c>
      <c r="B50" s="295" t="s">
        <v>987</v>
      </c>
      <c r="C50" s="181" t="s">
        <v>911</v>
      </c>
      <c r="D50" s="181"/>
      <c r="E50" s="181"/>
      <c r="F50" s="181"/>
      <c r="G50" s="181"/>
      <c r="H50" s="182"/>
      <c r="I50" s="182"/>
      <c r="J50" s="199"/>
      <c r="K50" s="189"/>
      <c r="L50" s="189"/>
      <c r="M50" s="182"/>
      <c r="N50" s="181"/>
      <c r="O50" s="181"/>
      <c r="P50" s="181"/>
      <c r="Q50" s="181"/>
      <c r="R50" s="183"/>
      <c r="S50" s="199"/>
      <c r="T50" s="199"/>
      <c r="U50" s="199"/>
      <c r="V50" s="199"/>
      <c r="W50" s="199"/>
      <c r="X50" s="199"/>
      <c r="Y50" s="199"/>
      <c r="Z50" s="199"/>
      <c r="AA50" s="182"/>
      <c r="AB50" s="10"/>
      <c r="AC50" s="181"/>
      <c r="AD50" s="181"/>
      <c r="AE50" s="181"/>
      <c r="AF50" s="7"/>
      <c r="AG50" s="181"/>
      <c r="AH50" s="181"/>
      <c r="AI50" s="7"/>
      <c r="AJ50" s="7"/>
      <c r="AK50" s="184"/>
      <c r="AL50" s="181"/>
      <c r="AM50" s="181"/>
      <c r="AN50" s="181"/>
      <c r="AO50" s="181"/>
      <c r="AP50" s="181"/>
      <c r="AQ50" s="181"/>
      <c r="AR50" s="181"/>
      <c r="AS50" s="199"/>
      <c r="AT50" s="181"/>
      <c r="AU50" s="181"/>
      <c r="AV50" s="181"/>
      <c r="AW50" s="181"/>
      <c r="AX50" s="181"/>
      <c r="AY50" s="183"/>
      <c r="AZ50" s="183"/>
      <c r="BA50" s="181"/>
      <c r="BB50" s="181"/>
      <c r="BC50" s="181"/>
      <c r="BD50" s="199"/>
      <c r="BE50" s="185"/>
      <c r="BF50" s="186"/>
      <c r="BG50" s="186"/>
      <c r="BH50" s="186"/>
      <c r="BI50" s="186"/>
      <c r="BJ50" s="186"/>
      <c r="BK50" s="286"/>
      <c r="BL50" s="7"/>
      <c r="BM50" s="197"/>
      <c r="BN50" s="199"/>
      <c r="BO50" s="199"/>
      <c r="BP50" s="197"/>
    </row>
    <row r="51" spans="1:68" ht="24.75" customHeight="1" x14ac:dyDescent="0.15">
      <c r="A51" s="281">
        <v>50</v>
      </c>
      <c r="B51" s="295" t="s">
        <v>988</v>
      </c>
      <c r="C51" s="181" t="s">
        <v>912</v>
      </c>
      <c r="D51" s="181"/>
      <c r="E51" s="181"/>
      <c r="F51" s="181"/>
      <c r="G51" s="181"/>
      <c r="H51" s="182"/>
      <c r="I51" s="182"/>
      <c r="J51" s="199"/>
      <c r="K51" s="189"/>
      <c r="L51" s="189"/>
      <c r="M51" s="182"/>
      <c r="N51" s="181"/>
      <c r="O51" s="181"/>
      <c r="P51" s="181"/>
      <c r="Q51" s="181"/>
      <c r="R51" s="183"/>
      <c r="S51" s="199"/>
      <c r="T51" s="199"/>
      <c r="U51" s="199"/>
      <c r="V51" s="199"/>
      <c r="W51" s="199"/>
      <c r="X51" s="199"/>
      <c r="Y51" s="199"/>
      <c r="Z51" s="199"/>
      <c r="AA51" s="182"/>
      <c r="AB51" s="10"/>
      <c r="AC51" s="181"/>
      <c r="AD51" s="181"/>
      <c r="AE51" s="181"/>
      <c r="AF51" s="7"/>
      <c r="AG51" s="181"/>
      <c r="AH51" s="181"/>
      <c r="AI51" s="7"/>
      <c r="AJ51" s="7"/>
      <c r="AK51" s="184"/>
      <c r="AL51" s="181"/>
      <c r="AM51" s="181"/>
      <c r="AN51" s="181"/>
      <c r="AO51" s="181"/>
      <c r="AP51" s="181"/>
      <c r="AQ51" s="181"/>
      <c r="AR51" s="181"/>
      <c r="AS51" s="199"/>
      <c r="AT51" s="181"/>
      <c r="AU51" s="181"/>
      <c r="AV51" s="181"/>
      <c r="AW51" s="181"/>
      <c r="AX51" s="181"/>
      <c r="AY51" s="183"/>
      <c r="AZ51" s="183"/>
      <c r="BA51" s="181"/>
      <c r="BB51" s="181"/>
      <c r="BC51" s="181"/>
      <c r="BD51" s="199"/>
      <c r="BE51" s="185"/>
      <c r="BF51" s="186"/>
      <c r="BG51" s="186"/>
      <c r="BH51" s="186"/>
      <c r="BI51" s="186"/>
      <c r="BJ51" s="186"/>
      <c r="BK51" s="286"/>
      <c r="BL51" s="7"/>
      <c r="BM51" s="197"/>
      <c r="BN51" s="199"/>
      <c r="BO51" s="199"/>
      <c r="BP51" s="197"/>
    </row>
    <row r="52" spans="1:68" ht="24.75" customHeight="1" x14ac:dyDescent="0.15">
      <c r="A52" s="281">
        <v>51</v>
      </c>
      <c r="B52" s="295" t="s">
        <v>989</v>
      </c>
      <c r="C52" s="181" t="s">
        <v>913</v>
      </c>
      <c r="D52" s="181"/>
      <c r="E52" s="181"/>
      <c r="F52" s="181"/>
      <c r="G52" s="181"/>
      <c r="H52" s="182"/>
      <c r="I52" s="182"/>
      <c r="J52" s="199"/>
      <c r="K52" s="189"/>
      <c r="L52" s="189"/>
      <c r="M52" s="182"/>
      <c r="N52" s="181"/>
      <c r="O52" s="181"/>
      <c r="P52" s="181"/>
      <c r="Q52" s="181"/>
      <c r="R52" s="183"/>
      <c r="S52" s="199"/>
      <c r="T52" s="199"/>
      <c r="U52" s="199"/>
      <c r="V52" s="199"/>
      <c r="W52" s="199"/>
      <c r="X52" s="199"/>
      <c r="Y52" s="199"/>
      <c r="Z52" s="199"/>
      <c r="AA52" s="182"/>
      <c r="AB52" s="10"/>
      <c r="AC52" s="181"/>
      <c r="AD52" s="181"/>
      <c r="AE52" s="181"/>
      <c r="AF52" s="7"/>
      <c r="AG52" s="181"/>
      <c r="AH52" s="181"/>
      <c r="AI52" s="7"/>
      <c r="AJ52" s="7"/>
      <c r="AK52" s="184"/>
      <c r="AL52" s="181"/>
      <c r="AM52" s="181"/>
      <c r="AN52" s="181"/>
      <c r="AO52" s="181"/>
      <c r="AP52" s="181"/>
      <c r="AQ52" s="181"/>
      <c r="AR52" s="181"/>
      <c r="AS52" s="199"/>
      <c r="AT52" s="181"/>
      <c r="AU52" s="181"/>
      <c r="AV52" s="181"/>
      <c r="AW52" s="181"/>
      <c r="AX52" s="181"/>
      <c r="AY52" s="183"/>
      <c r="AZ52" s="183"/>
      <c r="BA52" s="181"/>
      <c r="BB52" s="181"/>
      <c r="BC52" s="181"/>
      <c r="BD52" s="199"/>
      <c r="BE52" s="185"/>
      <c r="BF52" s="186"/>
      <c r="BG52" s="186"/>
      <c r="BH52" s="186"/>
      <c r="BI52" s="186"/>
      <c r="BJ52" s="186"/>
      <c r="BK52" s="286"/>
      <c r="BL52" s="7"/>
      <c r="BM52" s="197"/>
      <c r="BN52" s="199"/>
      <c r="BO52" s="199"/>
      <c r="BP52" s="197"/>
    </row>
    <row r="53" spans="1:68" ht="24.75" customHeight="1" x14ac:dyDescent="0.15">
      <c r="A53" s="281">
        <v>52</v>
      </c>
      <c r="B53" s="295" t="s">
        <v>990</v>
      </c>
      <c r="C53" s="181" t="s">
        <v>914</v>
      </c>
      <c r="D53" s="181"/>
      <c r="E53" s="181"/>
      <c r="F53" s="181"/>
      <c r="G53" s="181"/>
      <c r="H53" s="182"/>
      <c r="I53" s="182"/>
      <c r="J53" s="199"/>
      <c r="K53" s="189"/>
      <c r="L53" s="189"/>
      <c r="M53" s="182"/>
      <c r="N53" s="181"/>
      <c r="O53" s="181"/>
      <c r="P53" s="181"/>
      <c r="Q53" s="181"/>
      <c r="R53" s="183"/>
      <c r="S53" s="199"/>
      <c r="T53" s="199"/>
      <c r="U53" s="199"/>
      <c r="V53" s="199"/>
      <c r="W53" s="199"/>
      <c r="X53" s="199"/>
      <c r="Y53" s="199"/>
      <c r="Z53" s="199"/>
      <c r="AA53" s="182"/>
      <c r="AB53" s="10"/>
      <c r="AC53" s="181"/>
      <c r="AD53" s="181"/>
      <c r="AE53" s="181"/>
      <c r="AF53" s="7"/>
      <c r="AG53" s="181"/>
      <c r="AH53" s="181"/>
      <c r="AI53" s="7"/>
      <c r="AJ53" s="7"/>
      <c r="AK53" s="184"/>
      <c r="AL53" s="181"/>
      <c r="AM53" s="181"/>
      <c r="AN53" s="181"/>
      <c r="AO53" s="181"/>
      <c r="AP53" s="181"/>
      <c r="AQ53" s="181"/>
      <c r="AR53" s="181"/>
      <c r="AS53" s="199"/>
      <c r="AT53" s="181"/>
      <c r="AU53" s="181"/>
      <c r="AV53" s="181"/>
      <c r="AW53" s="181"/>
      <c r="AX53" s="181"/>
      <c r="AY53" s="183"/>
      <c r="AZ53" s="183"/>
      <c r="BA53" s="181"/>
      <c r="BB53" s="181"/>
      <c r="BC53" s="181"/>
      <c r="BD53" s="199"/>
      <c r="BE53" s="185"/>
      <c r="BF53" s="186"/>
      <c r="BG53" s="186"/>
      <c r="BH53" s="186"/>
      <c r="BI53" s="186"/>
      <c r="BJ53" s="186"/>
      <c r="BK53" s="286"/>
      <c r="BL53" s="7"/>
      <c r="BM53" s="197"/>
      <c r="BN53" s="199"/>
      <c r="BO53" s="199"/>
      <c r="BP53" s="197"/>
    </row>
    <row r="54" spans="1:68" ht="24.75" customHeight="1" x14ac:dyDescent="0.15">
      <c r="A54" s="281">
        <v>53</v>
      </c>
      <c r="B54" s="295" t="s">
        <v>991</v>
      </c>
      <c r="C54" s="181" t="s">
        <v>915</v>
      </c>
      <c r="D54" s="181"/>
      <c r="E54" s="181"/>
      <c r="F54" s="181"/>
      <c r="G54" s="181"/>
      <c r="H54" s="182"/>
      <c r="I54" s="182"/>
      <c r="J54" s="199"/>
      <c r="K54" s="189"/>
      <c r="L54" s="189"/>
      <c r="M54" s="182"/>
      <c r="N54" s="181"/>
      <c r="O54" s="181"/>
      <c r="P54" s="181"/>
      <c r="Q54" s="181"/>
      <c r="R54" s="183"/>
      <c r="S54" s="199"/>
      <c r="T54" s="199"/>
      <c r="U54" s="199"/>
      <c r="V54" s="199"/>
      <c r="W54" s="199"/>
      <c r="X54" s="199"/>
      <c r="Y54" s="199"/>
      <c r="Z54" s="199"/>
      <c r="AA54" s="182"/>
      <c r="AB54" s="10"/>
      <c r="AC54" s="181"/>
      <c r="AD54" s="181"/>
      <c r="AE54" s="181"/>
      <c r="AF54" s="7"/>
      <c r="AG54" s="181"/>
      <c r="AH54" s="181"/>
      <c r="AI54" s="7"/>
      <c r="AJ54" s="7"/>
      <c r="AK54" s="184"/>
      <c r="AL54" s="181"/>
      <c r="AM54" s="181"/>
      <c r="AN54" s="181"/>
      <c r="AO54" s="181"/>
      <c r="AP54" s="181"/>
      <c r="AQ54" s="181"/>
      <c r="AR54" s="181"/>
      <c r="AS54" s="199"/>
      <c r="AT54" s="181"/>
      <c r="AU54" s="181"/>
      <c r="AV54" s="181"/>
      <c r="AW54" s="181"/>
      <c r="AX54" s="181"/>
      <c r="AY54" s="183"/>
      <c r="AZ54" s="183"/>
      <c r="BA54" s="181"/>
      <c r="BB54" s="181"/>
      <c r="BC54" s="181"/>
      <c r="BD54" s="199"/>
      <c r="BE54" s="185"/>
      <c r="BF54" s="186"/>
      <c r="BG54" s="186"/>
      <c r="BH54" s="186"/>
      <c r="BI54" s="186"/>
      <c r="BJ54" s="186"/>
      <c r="BK54" s="286"/>
      <c r="BL54" s="7"/>
      <c r="BM54" s="197"/>
      <c r="BN54" s="199"/>
      <c r="BO54" s="199"/>
      <c r="BP54" s="197"/>
    </row>
    <row r="55" spans="1:68" ht="24.75" customHeight="1" x14ac:dyDescent="0.15">
      <c r="A55" s="281">
        <v>54</v>
      </c>
      <c r="B55" s="295" t="s">
        <v>992</v>
      </c>
      <c r="C55" s="181" t="s">
        <v>916</v>
      </c>
      <c r="D55" s="181"/>
      <c r="E55" s="181"/>
      <c r="F55" s="181"/>
      <c r="G55" s="181"/>
      <c r="H55" s="182"/>
      <c r="I55" s="182"/>
      <c r="J55" s="199"/>
      <c r="K55" s="189"/>
      <c r="L55" s="189"/>
      <c r="M55" s="182"/>
      <c r="N55" s="181"/>
      <c r="O55" s="181"/>
      <c r="P55" s="181"/>
      <c r="Q55" s="181"/>
      <c r="R55" s="183"/>
      <c r="S55" s="199"/>
      <c r="T55" s="199"/>
      <c r="U55" s="199"/>
      <c r="V55" s="199"/>
      <c r="W55" s="199"/>
      <c r="X55" s="199"/>
      <c r="Y55" s="199"/>
      <c r="Z55" s="199"/>
      <c r="AA55" s="182"/>
      <c r="AB55" s="10"/>
      <c r="AC55" s="181"/>
      <c r="AD55" s="181"/>
      <c r="AE55" s="181"/>
      <c r="AF55" s="7"/>
      <c r="AG55" s="181"/>
      <c r="AH55" s="181"/>
      <c r="AI55" s="7"/>
      <c r="AJ55" s="7"/>
      <c r="AK55" s="184"/>
      <c r="AL55" s="181"/>
      <c r="AM55" s="181"/>
      <c r="AN55" s="181"/>
      <c r="AO55" s="181"/>
      <c r="AP55" s="181"/>
      <c r="AQ55" s="181"/>
      <c r="AR55" s="181"/>
      <c r="AS55" s="199"/>
      <c r="AT55" s="181"/>
      <c r="AU55" s="181"/>
      <c r="AV55" s="181"/>
      <c r="AW55" s="181"/>
      <c r="AX55" s="181"/>
      <c r="AY55" s="183"/>
      <c r="AZ55" s="183"/>
      <c r="BA55" s="181"/>
      <c r="BB55" s="181"/>
      <c r="BC55" s="181"/>
      <c r="BD55" s="199"/>
      <c r="BE55" s="185"/>
      <c r="BF55" s="186"/>
      <c r="BG55" s="186"/>
      <c r="BH55" s="186"/>
      <c r="BI55" s="186"/>
      <c r="BJ55" s="186"/>
      <c r="BK55" s="286"/>
      <c r="BL55" s="7"/>
      <c r="BM55" s="197"/>
      <c r="BN55" s="199"/>
      <c r="BO55" s="199"/>
      <c r="BP55" s="197"/>
    </row>
    <row r="56" spans="1:68" ht="24.75" customHeight="1" x14ac:dyDescent="0.15">
      <c r="A56" s="281">
        <v>55</v>
      </c>
      <c r="B56" s="295" t="s">
        <v>993</v>
      </c>
      <c r="C56" s="181" t="s">
        <v>917</v>
      </c>
      <c r="D56" s="181"/>
      <c r="E56" s="181"/>
      <c r="F56" s="181"/>
      <c r="G56" s="181"/>
      <c r="H56" s="182"/>
      <c r="I56" s="182"/>
      <c r="J56" s="199"/>
      <c r="K56" s="189"/>
      <c r="L56" s="189"/>
      <c r="M56" s="182"/>
      <c r="N56" s="181"/>
      <c r="O56" s="181"/>
      <c r="P56" s="181"/>
      <c r="Q56" s="181"/>
      <c r="R56" s="183"/>
      <c r="S56" s="199"/>
      <c r="T56" s="199"/>
      <c r="U56" s="199"/>
      <c r="V56" s="199"/>
      <c r="W56" s="199"/>
      <c r="X56" s="199"/>
      <c r="Y56" s="199"/>
      <c r="Z56" s="199"/>
      <c r="AA56" s="182"/>
      <c r="AB56" s="10"/>
      <c r="AC56" s="181"/>
      <c r="AD56" s="181"/>
      <c r="AE56" s="181"/>
      <c r="AF56" s="7"/>
      <c r="AG56" s="181"/>
      <c r="AH56" s="181"/>
      <c r="AI56" s="7"/>
      <c r="AJ56" s="7"/>
      <c r="AK56" s="184"/>
      <c r="AL56" s="181"/>
      <c r="AM56" s="181"/>
      <c r="AN56" s="181"/>
      <c r="AO56" s="181"/>
      <c r="AP56" s="181"/>
      <c r="AQ56" s="181"/>
      <c r="AR56" s="181"/>
      <c r="AS56" s="199"/>
      <c r="AT56" s="181"/>
      <c r="AU56" s="181"/>
      <c r="AV56" s="181"/>
      <c r="AW56" s="181"/>
      <c r="AX56" s="181"/>
      <c r="AY56" s="183"/>
      <c r="AZ56" s="183"/>
      <c r="BA56" s="181"/>
      <c r="BB56" s="181"/>
      <c r="BC56" s="181"/>
      <c r="BD56" s="199"/>
      <c r="BE56" s="185"/>
      <c r="BF56" s="186"/>
      <c r="BG56" s="186"/>
      <c r="BH56" s="186"/>
      <c r="BI56" s="186"/>
      <c r="BJ56" s="186"/>
      <c r="BK56" s="286"/>
      <c r="BL56" s="7"/>
      <c r="BM56" s="197"/>
      <c r="BN56" s="199"/>
      <c r="BO56" s="199"/>
      <c r="BP56" s="197"/>
    </row>
    <row r="57" spans="1:68" ht="24.75" customHeight="1" x14ac:dyDescent="0.15">
      <c r="A57" s="281">
        <v>56</v>
      </c>
      <c r="B57" s="295" t="s">
        <v>994</v>
      </c>
      <c r="C57" s="181" t="s">
        <v>918</v>
      </c>
      <c r="D57" s="181"/>
      <c r="E57" s="181"/>
      <c r="F57" s="181"/>
      <c r="G57" s="181"/>
      <c r="H57" s="182"/>
      <c r="I57" s="182"/>
      <c r="J57" s="199"/>
      <c r="K57" s="189"/>
      <c r="L57" s="189"/>
      <c r="M57" s="182"/>
      <c r="N57" s="181"/>
      <c r="O57" s="181"/>
      <c r="P57" s="181"/>
      <c r="Q57" s="181"/>
      <c r="R57" s="183"/>
      <c r="S57" s="199"/>
      <c r="T57" s="199"/>
      <c r="U57" s="199"/>
      <c r="V57" s="199"/>
      <c r="W57" s="199"/>
      <c r="X57" s="199"/>
      <c r="Y57" s="199"/>
      <c r="Z57" s="199"/>
      <c r="AA57" s="182"/>
      <c r="AB57" s="10"/>
      <c r="AC57" s="181"/>
      <c r="AD57" s="181"/>
      <c r="AE57" s="181"/>
      <c r="AF57" s="7"/>
      <c r="AG57" s="181"/>
      <c r="AH57" s="181"/>
      <c r="AI57" s="7"/>
      <c r="AJ57" s="7"/>
      <c r="AK57" s="184"/>
      <c r="AL57" s="181"/>
      <c r="AM57" s="181"/>
      <c r="AN57" s="181"/>
      <c r="AO57" s="181"/>
      <c r="AP57" s="181"/>
      <c r="AQ57" s="181"/>
      <c r="AR57" s="181"/>
      <c r="AS57" s="199"/>
      <c r="AT57" s="181"/>
      <c r="AU57" s="181"/>
      <c r="AV57" s="181"/>
      <c r="AW57" s="181"/>
      <c r="AX57" s="181"/>
      <c r="AY57" s="183"/>
      <c r="AZ57" s="183"/>
      <c r="BA57" s="181"/>
      <c r="BB57" s="181"/>
      <c r="BC57" s="181"/>
      <c r="BD57" s="199"/>
      <c r="BE57" s="185"/>
      <c r="BF57" s="186"/>
      <c r="BG57" s="186"/>
      <c r="BH57" s="186"/>
      <c r="BI57" s="186"/>
      <c r="BJ57" s="186"/>
      <c r="BK57" s="286"/>
      <c r="BL57" s="7"/>
      <c r="BM57" s="197"/>
      <c r="BN57" s="199"/>
      <c r="BO57" s="199"/>
      <c r="BP57" s="197"/>
    </row>
    <row r="58" spans="1:68" ht="24.75" customHeight="1" x14ac:dyDescent="0.15">
      <c r="A58" s="281">
        <v>57</v>
      </c>
      <c r="B58" s="295" t="s">
        <v>995</v>
      </c>
      <c r="C58" s="181" t="s">
        <v>919</v>
      </c>
      <c r="D58" s="181"/>
      <c r="E58" s="181"/>
      <c r="F58" s="181"/>
      <c r="G58" s="181"/>
      <c r="H58" s="182"/>
      <c r="I58" s="182"/>
      <c r="J58" s="199"/>
      <c r="K58" s="189"/>
      <c r="L58" s="189"/>
      <c r="M58" s="182"/>
      <c r="N58" s="181"/>
      <c r="O58" s="181"/>
      <c r="P58" s="181"/>
      <c r="Q58" s="181"/>
      <c r="R58" s="183"/>
      <c r="S58" s="199"/>
      <c r="T58" s="199"/>
      <c r="U58" s="199"/>
      <c r="V58" s="199"/>
      <c r="W58" s="199"/>
      <c r="X58" s="199"/>
      <c r="Y58" s="199"/>
      <c r="Z58" s="199"/>
      <c r="AA58" s="182"/>
      <c r="AB58" s="10"/>
      <c r="AC58" s="181"/>
      <c r="AD58" s="181"/>
      <c r="AE58" s="181"/>
      <c r="AF58" s="7"/>
      <c r="AG58" s="181"/>
      <c r="AH58" s="181"/>
      <c r="AI58" s="7"/>
      <c r="AJ58" s="7"/>
      <c r="AK58" s="184"/>
      <c r="AL58" s="181"/>
      <c r="AM58" s="181"/>
      <c r="AN58" s="181"/>
      <c r="AO58" s="181"/>
      <c r="AP58" s="181"/>
      <c r="AQ58" s="181"/>
      <c r="AR58" s="181"/>
      <c r="AS58" s="199"/>
      <c r="AT58" s="181"/>
      <c r="AU58" s="181"/>
      <c r="AV58" s="181"/>
      <c r="AW58" s="181"/>
      <c r="AX58" s="181"/>
      <c r="AY58" s="183"/>
      <c r="AZ58" s="183"/>
      <c r="BA58" s="181"/>
      <c r="BB58" s="181"/>
      <c r="BC58" s="181"/>
      <c r="BD58" s="199"/>
      <c r="BE58" s="185"/>
      <c r="BF58" s="186"/>
      <c r="BG58" s="186"/>
      <c r="BH58" s="186"/>
      <c r="BI58" s="186"/>
      <c r="BJ58" s="186"/>
      <c r="BK58" s="286"/>
      <c r="BL58" s="7"/>
      <c r="BM58" s="197"/>
      <c r="BN58" s="199"/>
      <c r="BO58" s="199"/>
      <c r="BP58" s="197"/>
    </row>
    <row r="59" spans="1:68" ht="24.75" customHeight="1" x14ac:dyDescent="0.15">
      <c r="A59" s="281">
        <v>58</v>
      </c>
      <c r="B59" s="295" t="s">
        <v>996</v>
      </c>
      <c r="C59" s="181" t="s">
        <v>920</v>
      </c>
      <c r="D59" s="181"/>
      <c r="E59" s="181"/>
      <c r="F59" s="181"/>
      <c r="G59" s="181"/>
      <c r="H59" s="182"/>
      <c r="I59" s="182"/>
      <c r="J59" s="199"/>
      <c r="K59" s="189"/>
      <c r="L59" s="189"/>
      <c r="M59" s="182"/>
      <c r="N59" s="181"/>
      <c r="O59" s="181"/>
      <c r="P59" s="181"/>
      <c r="Q59" s="181"/>
      <c r="R59" s="183"/>
      <c r="S59" s="199"/>
      <c r="T59" s="199"/>
      <c r="U59" s="199"/>
      <c r="V59" s="199"/>
      <c r="W59" s="199"/>
      <c r="X59" s="199"/>
      <c r="Y59" s="199"/>
      <c r="Z59" s="199"/>
      <c r="AA59" s="182"/>
      <c r="AB59" s="10"/>
      <c r="AC59" s="181"/>
      <c r="AD59" s="181"/>
      <c r="AE59" s="181"/>
      <c r="AF59" s="7"/>
      <c r="AG59" s="181"/>
      <c r="AH59" s="181"/>
      <c r="AI59" s="7"/>
      <c r="AJ59" s="7"/>
      <c r="AK59" s="184"/>
      <c r="AL59" s="181"/>
      <c r="AM59" s="181"/>
      <c r="AN59" s="181"/>
      <c r="AO59" s="181"/>
      <c r="AP59" s="181"/>
      <c r="AQ59" s="181"/>
      <c r="AR59" s="181"/>
      <c r="AS59" s="199"/>
      <c r="AT59" s="181"/>
      <c r="AU59" s="181"/>
      <c r="AV59" s="181"/>
      <c r="AW59" s="181"/>
      <c r="AX59" s="181"/>
      <c r="AY59" s="183"/>
      <c r="AZ59" s="183"/>
      <c r="BA59" s="181"/>
      <c r="BB59" s="181"/>
      <c r="BC59" s="181"/>
      <c r="BD59" s="199"/>
      <c r="BE59" s="185"/>
      <c r="BF59" s="186"/>
      <c r="BG59" s="186"/>
      <c r="BH59" s="186"/>
      <c r="BI59" s="186"/>
      <c r="BJ59" s="186"/>
      <c r="BK59" s="286"/>
      <c r="BL59" s="7"/>
      <c r="BM59" s="197"/>
      <c r="BN59" s="199"/>
      <c r="BO59" s="199"/>
      <c r="BP59" s="197"/>
    </row>
    <row r="60" spans="1:68" ht="24.75" customHeight="1" x14ac:dyDescent="0.15">
      <c r="A60" s="281">
        <v>59</v>
      </c>
      <c r="B60" s="295" t="s">
        <v>997</v>
      </c>
      <c r="C60" s="181" t="s">
        <v>921</v>
      </c>
      <c r="D60" s="181"/>
      <c r="E60" s="181"/>
      <c r="F60" s="181"/>
      <c r="G60" s="181"/>
      <c r="H60" s="182"/>
      <c r="I60" s="182"/>
      <c r="J60" s="199"/>
      <c r="K60" s="189"/>
      <c r="L60" s="189"/>
      <c r="M60" s="182"/>
      <c r="N60" s="181"/>
      <c r="O60" s="181"/>
      <c r="P60" s="181"/>
      <c r="Q60" s="181"/>
      <c r="R60" s="183"/>
      <c r="S60" s="199"/>
      <c r="T60" s="199"/>
      <c r="U60" s="199"/>
      <c r="V60" s="199"/>
      <c r="W60" s="199"/>
      <c r="X60" s="199"/>
      <c r="Y60" s="199"/>
      <c r="Z60" s="199"/>
      <c r="AA60" s="182"/>
      <c r="AB60" s="10"/>
      <c r="AC60" s="181"/>
      <c r="AD60" s="181"/>
      <c r="AE60" s="181"/>
      <c r="AF60" s="7"/>
      <c r="AG60" s="181"/>
      <c r="AH60" s="181"/>
      <c r="AI60" s="7"/>
      <c r="AJ60" s="7"/>
      <c r="AK60" s="184"/>
      <c r="AL60" s="181"/>
      <c r="AM60" s="181"/>
      <c r="AN60" s="181"/>
      <c r="AO60" s="181"/>
      <c r="AP60" s="181"/>
      <c r="AQ60" s="181"/>
      <c r="AR60" s="181"/>
      <c r="AS60" s="199"/>
      <c r="AT60" s="181"/>
      <c r="AU60" s="181"/>
      <c r="AV60" s="181"/>
      <c r="AW60" s="181"/>
      <c r="AX60" s="181"/>
      <c r="AY60" s="183"/>
      <c r="AZ60" s="183"/>
      <c r="BA60" s="181"/>
      <c r="BB60" s="181"/>
      <c r="BC60" s="181"/>
      <c r="BD60" s="199"/>
      <c r="BE60" s="185"/>
      <c r="BF60" s="186"/>
      <c r="BG60" s="186"/>
      <c r="BH60" s="186"/>
      <c r="BI60" s="186"/>
      <c r="BJ60" s="186"/>
      <c r="BK60" s="286"/>
      <c r="BL60" s="7"/>
      <c r="BM60" s="197"/>
      <c r="BN60" s="199"/>
      <c r="BO60" s="199"/>
      <c r="BP60" s="197"/>
    </row>
    <row r="61" spans="1:68" ht="24.75" customHeight="1" x14ac:dyDescent="0.15">
      <c r="A61" s="281">
        <v>60</v>
      </c>
      <c r="B61" s="295" t="s">
        <v>998</v>
      </c>
      <c r="C61" s="181" t="s">
        <v>922</v>
      </c>
      <c r="D61" s="181"/>
      <c r="E61" s="181"/>
      <c r="F61" s="181"/>
      <c r="G61" s="181"/>
      <c r="H61" s="182"/>
      <c r="I61" s="182"/>
      <c r="J61" s="199"/>
      <c r="K61" s="189"/>
      <c r="L61" s="189"/>
      <c r="M61" s="182"/>
      <c r="N61" s="181"/>
      <c r="O61" s="181"/>
      <c r="P61" s="181"/>
      <c r="Q61" s="181"/>
      <c r="R61" s="183"/>
      <c r="S61" s="199"/>
      <c r="T61" s="199"/>
      <c r="U61" s="199"/>
      <c r="V61" s="199"/>
      <c r="W61" s="199"/>
      <c r="X61" s="199"/>
      <c r="Y61" s="199"/>
      <c r="Z61" s="199"/>
      <c r="AA61" s="182"/>
      <c r="AB61" s="10"/>
      <c r="AC61" s="181"/>
      <c r="AD61" s="181"/>
      <c r="AE61" s="181"/>
      <c r="AF61" s="7"/>
      <c r="AG61" s="181"/>
      <c r="AH61" s="181"/>
      <c r="AI61" s="7"/>
      <c r="AJ61" s="7"/>
      <c r="AK61" s="184"/>
      <c r="AL61" s="181"/>
      <c r="AM61" s="181"/>
      <c r="AN61" s="181"/>
      <c r="AO61" s="181"/>
      <c r="AP61" s="181"/>
      <c r="AQ61" s="181"/>
      <c r="AR61" s="181"/>
      <c r="AS61" s="199"/>
      <c r="AT61" s="181"/>
      <c r="AU61" s="181"/>
      <c r="AV61" s="181"/>
      <c r="AW61" s="181"/>
      <c r="AX61" s="181"/>
      <c r="AY61" s="183"/>
      <c r="AZ61" s="183"/>
      <c r="BA61" s="181"/>
      <c r="BB61" s="181"/>
      <c r="BC61" s="181"/>
      <c r="BD61" s="199"/>
      <c r="BE61" s="185"/>
      <c r="BF61" s="186"/>
      <c r="BG61" s="186"/>
      <c r="BH61" s="186"/>
      <c r="BI61" s="186"/>
      <c r="BJ61" s="186"/>
      <c r="BK61" s="286"/>
      <c r="BL61" s="7"/>
      <c r="BM61" s="197"/>
      <c r="BN61" s="199"/>
      <c r="BO61" s="199"/>
      <c r="BP61" s="197"/>
    </row>
    <row r="62" spans="1:68" ht="24.75" customHeight="1" x14ac:dyDescent="0.15">
      <c r="A62" s="281">
        <v>61</v>
      </c>
      <c r="B62" s="295" t="s">
        <v>999</v>
      </c>
      <c r="C62" s="181" t="s">
        <v>923</v>
      </c>
      <c r="D62" s="181"/>
      <c r="E62" s="181"/>
      <c r="F62" s="181"/>
      <c r="G62" s="181"/>
      <c r="H62" s="182"/>
      <c r="I62" s="182"/>
      <c r="J62" s="199"/>
      <c r="K62" s="189"/>
      <c r="L62" s="189"/>
      <c r="M62" s="182"/>
      <c r="N62" s="181"/>
      <c r="O62" s="181"/>
      <c r="P62" s="181"/>
      <c r="Q62" s="181"/>
      <c r="R62" s="183"/>
      <c r="S62" s="199"/>
      <c r="T62" s="199"/>
      <c r="U62" s="199"/>
      <c r="V62" s="199"/>
      <c r="W62" s="199"/>
      <c r="X62" s="199"/>
      <c r="Y62" s="199"/>
      <c r="Z62" s="199"/>
      <c r="AA62" s="182"/>
      <c r="AB62" s="10"/>
      <c r="AC62" s="181"/>
      <c r="AD62" s="181"/>
      <c r="AE62" s="181"/>
      <c r="AF62" s="7"/>
      <c r="AG62" s="181"/>
      <c r="AH62" s="181"/>
      <c r="AI62" s="7"/>
      <c r="AJ62" s="7"/>
      <c r="AK62" s="184"/>
      <c r="AL62" s="181"/>
      <c r="AM62" s="181"/>
      <c r="AN62" s="181"/>
      <c r="AO62" s="181"/>
      <c r="AP62" s="181"/>
      <c r="AQ62" s="181"/>
      <c r="AR62" s="181"/>
      <c r="AS62" s="199"/>
      <c r="AT62" s="181"/>
      <c r="AU62" s="181"/>
      <c r="AV62" s="181"/>
      <c r="AW62" s="181"/>
      <c r="AX62" s="181"/>
      <c r="AY62" s="183"/>
      <c r="AZ62" s="183"/>
      <c r="BA62" s="181"/>
      <c r="BB62" s="181"/>
      <c r="BC62" s="181"/>
      <c r="BD62" s="199"/>
      <c r="BE62" s="185"/>
      <c r="BF62" s="186"/>
      <c r="BG62" s="186"/>
      <c r="BH62" s="186"/>
      <c r="BI62" s="186"/>
      <c r="BJ62" s="186"/>
      <c r="BK62" s="286"/>
      <c r="BL62" s="7"/>
      <c r="BM62" s="197"/>
      <c r="BN62" s="199"/>
      <c r="BO62" s="199"/>
      <c r="BP62" s="197"/>
    </row>
    <row r="63" spans="1:68" ht="24.75" customHeight="1" x14ac:dyDescent="0.15">
      <c r="A63" s="281">
        <v>62</v>
      </c>
      <c r="B63" s="295" t="s">
        <v>1000</v>
      </c>
      <c r="C63" s="181" t="s">
        <v>924</v>
      </c>
      <c r="D63" s="181"/>
      <c r="E63" s="181"/>
      <c r="F63" s="181"/>
      <c r="G63" s="181"/>
      <c r="H63" s="182"/>
      <c r="I63" s="182"/>
      <c r="J63" s="199"/>
      <c r="K63" s="189"/>
      <c r="L63" s="189"/>
      <c r="M63" s="182"/>
      <c r="N63" s="181"/>
      <c r="O63" s="181"/>
      <c r="P63" s="181"/>
      <c r="Q63" s="181"/>
      <c r="R63" s="183"/>
      <c r="S63" s="199"/>
      <c r="T63" s="199"/>
      <c r="U63" s="199"/>
      <c r="V63" s="199"/>
      <c r="W63" s="199"/>
      <c r="X63" s="199"/>
      <c r="Y63" s="199"/>
      <c r="Z63" s="199"/>
      <c r="AA63" s="182"/>
      <c r="AB63" s="10"/>
      <c r="AC63" s="181"/>
      <c r="AD63" s="181"/>
      <c r="AE63" s="181"/>
      <c r="AF63" s="7"/>
      <c r="AG63" s="181"/>
      <c r="AH63" s="181"/>
      <c r="AI63" s="7"/>
      <c r="AJ63" s="7"/>
      <c r="AK63" s="184"/>
      <c r="AL63" s="181"/>
      <c r="AM63" s="181"/>
      <c r="AN63" s="181"/>
      <c r="AO63" s="181"/>
      <c r="AP63" s="181"/>
      <c r="AQ63" s="181"/>
      <c r="AR63" s="181"/>
      <c r="AS63" s="199"/>
      <c r="AT63" s="181"/>
      <c r="AU63" s="181"/>
      <c r="AV63" s="181"/>
      <c r="AW63" s="181"/>
      <c r="AX63" s="181"/>
      <c r="AY63" s="183"/>
      <c r="AZ63" s="183"/>
      <c r="BA63" s="181"/>
      <c r="BB63" s="181"/>
      <c r="BC63" s="181"/>
      <c r="BD63" s="199"/>
      <c r="BE63" s="185"/>
      <c r="BF63" s="186"/>
      <c r="BG63" s="186"/>
      <c r="BH63" s="186"/>
      <c r="BI63" s="186"/>
      <c r="BJ63" s="186"/>
      <c r="BK63" s="286"/>
      <c r="BL63" s="7"/>
      <c r="BM63" s="197"/>
      <c r="BN63" s="199"/>
      <c r="BO63" s="199"/>
      <c r="BP63" s="197"/>
    </row>
  </sheetData>
  <phoneticPr fontId="12"/>
  <conditionalFormatting sqref="AV2:AV42">
    <cfRule type="cellIs" dxfId="790" priority="3" operator="notEqual">
      <formula>"加入"</formula>
    </cfRule>
  </conditionalFormatting>
  <conditionalFormatting sqref="AX2:AX42">
    <cfRule type="cellIs" dxfId="789" priority="2" operator="notEqual">
      <formula>"加入"</formula>
    </cfRule>
  </conditionalFormatting>
  <conditionalFormatting sqref="AZ2:AZ42">
    <cfRule type="cellIs" dxfId="788" priority="1" operator="notEqual">
      <formula>"加入"</formula>
    </cfRule>
  </conditionalFormatting>
  <dataValidations count="13">
    <dataValidation type="list" allowBlank="1" showInputMessage="1" showErrorMessage="1" sqref="BA2:BC39 BA41:BC41">
      <formula1>"有,無"</formula1>
    </dataValidation>
    <dataValidation type="list" allowBlank="1" showInputMessage="1" showErrorMessage="1" sqref="AE2:AE39">
      <formula1>"専任,非専任"</formula1>
    </dataValidation>
    <dataValidation type="list" allowBlank="1" showInputMessage="1" showErrorMessage="1" sqref="BO2:BO42">
      <formula1>加除</formula1>
    </dataValidation>
    <dataValidation type="list" allowBlank="1" showInputMessage="1" showErrorMessage="1" sqref="BP2:BP63">
      <formula1>加除内容</formula1>
    </dataValidation>
    <dataValidation type="list" allowBlank="1" showInputMessage="1" showErrorMessage="1" sqref="AX2:AX63 AV2:AV63 AZ2:AZ63">
      <formula1>保険状況</formula1>
    </dataValidation>
    <dataValidation type="list" allowBlank="1" showInputMessage="1" showErrorMessage="1" sqref="AR2:AR63">
      <formula1>元請下請区分</formula1>
    </dataValidation>
    <dataValidation type="list" allowBlank="1" showInputMessage="1" showErrorMessage="1" sqref="BH2:BH63">
      <formula1>支払期限_現金</formula1>
    </dataValidation>
    <dataValidation type="list" allowBlank="1" showInputMessage="1" showErrorMessage="1" sqref="BI2:BI63">
      <formula1>支払期限_手形</formula1>
    </dataValidation>
    <dataValidation type="list" allowBlank="1" showInputMessage="1" showErrorMessage="1" sqref="BF2:BF63">
      <formula1>支払条件_現金</formula1>
    </dataValidation>
    <dataValidation type="list" allowBlank="1" showInputMessage="1" showErrorMessage="1" sqref="BG2:BG63">
      <formula1>支払条件_手形</formula1>
    </dataValidation>
    <dataValidation type="list" allowBlank="1" showInputMessage="1" showErrorMessage="1" sqref="BL2:BL63">
      <formula1>会社名_空白無視</formula1>
    </dataValidation>
    <dataValidation type="list" allowBlank="1" showInputMessage="1" showErrorMessage="1" sqref="AD2:AD63">
      <formula1>技術員区分のリスト</formula1>
    </dataValidation>
    <dataValidation type="list" allowBlank="1" showInputMessage="1" showErrorMessage="1" sqref="AA2:AA63">
      <formula1>退職金共済契約</formula1>
    </dataValidation>
  </dataValidations>
  <printOptions headings="1"/>
  <pageMargins left="0.25" right="0.25" top="0.75" bottom="0.75" header="0.3" footer="0.3"/>
  <pageSetup paperSize="8"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'01_LIST'!$F$2:$F$19</xm:f>
          </x14:formula1>
          <xm:sqref>P2:P39 W2:W39</xm:sqref>
        </x14:dataValidation>
        <x14:dataValidation type="list" allowBlank="1" showInputMessage="1" showErrorMessage="1">
          <x14:formula1>
            <xm:f>'01_LIST'!$E$2:$E$19</xm:f>
          </x14:formula1>
          <xm:sqref>O2:O39 V2:V39</xm:sqref>
        </x14:dataValidation>
        <x14:dataValidation type="list" allowBlank="1" showInputMessage="1" showErrorMessage="1">
          <x14:formula1>
            <xm:f>'01_LIST'!$K$2:$K$4</xm:f>
          </x14:formula1>
          <xm:sqref>M2:M39 T2:T39</xm:sqref>
        </x14:dataValidation>
        <x14:dataValidation type="list" allowBlank="1" showInputMessage="1" showErrorMessage="1">
          <x14:formula1>
            <xm:f>'01_LIST'!$I$2:$I$4</xm:f>
          </x14:formula1>
          <xm:sqref>AK2:AK39</xm:sqref>
        </x14:dataValidation>
        <x14:dataValidation type="list" allowBlank="1" showInputMessage="1" showErrorMessage="1">
          <x14:formula1>
            <xm:f>'01_LIST'!$P$2:$P$5</xm:f>
          </x14:formula1>
          <xm:sqref>BJ2:BJ39</xm:sqref>
        </x14:dataValidation>
        <x14:dataValidation type="list" allowBlank="1" showInputMessage="1" showErrorMessage="1">
          <x14:formula1>
            <xm:f>'01_LIST'!$J$2:$J$9</xm:f>
          </x14:formula1>
          <xm:sqref>AH2:AH63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3:E49"/>
  <sheetViews>
    <sheetView view="pageBreakPreview" topLeftCell="A7" zoomScale="115" zoomScaleNormal="100" zoomScaleSheetLayoutView="115" workbookViewId="0">
      <selection activeCell="F31" sqref="F31"/>
    </sheetView>
  </sheetViews>
  <sheetFormatPr defaultRowHeight="13.5" x14ac:dyDescent="0.15"/>
  <cols>
    <col min="1" max="1" width="15" bestFit="1" customWidth="1"/>
    <col min="2" max="2" width="24.125" customWidth="1"/>
    <col min="3" max="3" width="23.875" customWidth="1"/>
    <col min="4" max="4" width="17" customWidth="1"/>
    <col min="5" max="5" width="17.375" customWidth="1"/>
    <col min="6" max="9" width="18.375" bestFit="1" customWidth="1"/>
    <col min="10" max="10" width="24.5" bestFit="1" customWidth="1"/>
    <col min="11" max="11" width="25.875" bestFit="1" customWidth="1"/>
  </cols>
  <sheetData>
    <row r="3" spans="1:5" x14ac:dyDescent="0.15">
      <c r="A3" s="213" t="s">
        <v>873</v>
      </c>
      <c r="B3" s="213" t="s">
        <v>875</v>
      </c>
      <c r="C3" s="213" t="s">
        <v>153</v>
      </c>
      <c r="D3" s="261" t="s">
        <v>872</v>
      </c>
      <c r="E3" s="261" t="s">
        <v>871</v>
      </c>
    </row>
    <row r="4" spans="1:5" x14ac:dyDescent="0.15">
      <c r="A4" s="261" t="s">
        <v>876</v>
      </c>
      <c r="B4" s="261" t="s">
        <v>848</v>
      </c>
      <c r="C4" s="261" t="s">
        <v>838</v>
      </c>
      <c r="D4" s="287">
        <v>19580</v>
      </c>
      <c r="E4" s="287">
        <v>1</v>
      </c>
    </row>
    <row r="5" spans="1:5" x14ac:dyDescent="0.15">
      <c r="C5" s="261" t="s">
        <v>839</v>
      </c>
      <c r="D5" s="287">
        <v>1474</v>
      </c>
      <c r="E5" s="287">
        <v>1</v>
      </c>
    </row>
    <row r="6" spans="1:5" x14ac:dyDescent="0.15">
      <c r="C6" s="261" t="s">
        <v>791</v>
      </c>
      <c r="D6" s="287">
        <v>5500</v>
      </c>
      <c r="E6" s="287">
        <v>1</v>
      </c>
    </row>
    <row r="7" spans="1:5" x14ac:dyDescent="0.15">
      <c r="C7" s="261" t="s">
        <v>787</v>
      </c>
      <c r="D7" s="287">
        <v>35200</v>
      </c>
      <c r="E7" s="287">
        <v>1</v>
      </c>
    </row>
    <row r="8" spans="1:5" x14ac:dyDescent="0.15">
      <c r="C8" s="261" t="s">
        <v>840</v>
      </c>
      <c r="D8" s="287">
        <v>1100</v>
      </c>
      <c r="E8" s="287">
        <v>1</v>
      </c>
    </row>
    <row r="9" spans="1:5" x14ac:dyDescent="0.15">
      <c r="C9" s="261" t="s">
        <v>785</v>
      </c>
      <c r="D9" s="287">
        <v>10208</v>
      </c>
      <c r="E9" s="287">
        <v>1</v>
      </c>
    </row>
    <row r="10" spans="1:5" x14ac:dyDescent="0.15">
      <c r="C10" s="261" t="s">
        <v>841</v>
      </c>
      <c r="D10" s="287">
        <v>990</v>
      </c>
      <c r="E10" s="287">
        <v>1</v>
      </c>
    </row>
    <row r="11" spans="1:5" x14ac:dyDescent="0.15">
      <c r="C11" s="261" t="s">
        <v>842</v>
      </c>
      <c r="D11" s="287">
        <v>990</v>
      </c>
      <c r="E11" s="287">
        <v>1</v>
      </c>
    </row>
    <row r="12" spans="1:5" x14ac:dyDescent="0.15">
      <c r="C12" s="261" t="s">
        <v>782</v>
      </c>
      <c r="D12" s="287">
        <v>7700</v>
      </c>
      <c r="E12" s="287">
        <v>1</v>
      </c>
    </row>
    <row r="13" spans="1:5" x14ac:dyDescent="0.15">
      <c r="C13" s="261" t="s">
        <v>843</v>
      </c>
      <c r="D13" s="287">
        <v>1474</v>
      </c>
      <c r="E13" s="287">
        <v>1</v>
      </c>
    </row>
    <row r="14" spans="1:5" x14ac:dyDescent="0.15">
      <c r="C14" s="261" t="s">
        <v>795</v>
      </c>
      <c r="D14" s="287">
        <v>1375</v>
      </c>
      <c r="E14" s="287">
        <v>1</v>
      </c>
    </row>
    <row r="15" spans="1:5" x14ac:dyDescent="0.15">
      <c r="C15" s="261" t="s">
        <v>796</v>
      </c>
      <c r="D15" s="287">
        <v>10598</v>
      </c>
      <c r="E15" s="287">
        <v>1</v>
      </c>
    </row>
    <row r="16" spans="1:5" x14ac:dyDescent="0.15">
      <c r="C16" s="261" t="s">
        <v>844</v>
      </c>
      <c r="D16" s="287">
        <v>142</v>
      </c>
      <c r="E16" s="287">
        <v>1</v>
      </c>
    </row>
    <row r="17" spans="1:5" x14ac:dyDescent="0.15">
      <c r="C17" s="261" t="s">
        <v>845</v>
      </c>
      <c r="D17" s="287">
        <v>142</v>
      </c>
      <c r="E17" s="287">
        <v>1</v>
      </c>
    </row>
    <row r="18" spans="1:5" x14ac:dyDescent="0.15">
      <c r="C18" s="261" t="s">
        <v>846</v>
      </c>
      <c r="D18" s="287">
        <v>2805</v>
      </c>
      <c r="E18" s="287">
        <v>1</v>
      </c>
    </row>
    <row r="19" spans="1:5" x14ac:dyDescent="0.15">
      <c r="C19" s="261" t="s">
        <v>798</v>
      </c>
      <c r="D19" s="287">
        <v>69520</v>
      </c>
      <c r="E19" s="287">
        <v>1</v>
      </c>
    </row>
    <row r="20" spans="1:5" x14ac:dyDescent="0.15">
      <c r="A20" s="261" t="s">
        <v>900</v>
      </c>
      <c r="B20" s="261"/>
      <c r="C20" s="261"/>
      <c r="D20" s="287">
        <v>168798</v>
      </c>
      <c r="E20" s="287">
        <v>16</v>
      </c>
    </row>
    <row r="21" spans="1:5" x14ac:dyDescent="0.15">
      <c r="A21" s="261" t="s">
        <v>836</v>
      </c>
      <c r="B21" s="261" t="s">
        <v>837</v>
      </c>
      <c r="C21" s="261" t="s">
        <v>848</v>
      </c>
      <c r="D21" s="287">
        <v>270000</v>
      </c>
      <c r="E21" s="287">
        <v>1</v>
      </c>
    </row>
    <row r="22" spans="1:5" x14ac:dyDescent="0.15">
      <c r="A22" s="261" t="s">
        <v>874</v>
      </c>
      <c r="B22" s="261"/>
      <c r="C22" s="261"/>
      <c r="D22" s="287">
        <v>270000</v>
      </c>
      <c r="E22" s="287">
        <v>1</v>
      </c>
    </row>
    <row r="23" spans="1:5" x14ac:dyDescent="0.15">
      <c r="A23" s="261" t="s">
        <v>898</v>
      </c>
      <c r="B23" s="261" t="s">
        <v>848</v>
      </c>
      <c r="C23" s="261" t="s">
        <v>847</v>
      </c>
      <c r="D23" s="287">
        <v>2805</v>
      </c>
      <c r="E23" s="287">
        <v>1</v>
      </c>
    </row>
    <row r="24" spans="1:5" x14ac:dyDescent="0.15">
      <c r="A24" s="261" t="s">
        <v>902</v>
      </c>
      <c r="B24" s="261"/>
      <c r="C24" s="261"/>
      <c r="D24" s="287">
        <v>2805</v>
      </c>
      <c r="E24" s="287">
        <v>1</v>
      </c>
    </row>
    <row r="25" spans="1:5" x14ac:dyDescent="0.15">
      <c r="A25" s="261" t="s">
        <v>877</v>
      </c>
      <c r="B25" s="261" t="s">
        <v>791</v>
      </c>
      <c r="C25" s="261" t="s">
        <v>859</v>
      </c>
      <c r="D25" s="287">
        <v>495</v>
      </c>
      <c r="E25" s="287">
        <v>1</v>
      </c>
    </row>
    <row r="26" spans="1:5" x14ac:dyDescent="0.15">
      <c r="C26" s="261" t="s">
        <v>866</v>
      </c>
      <c r="D26" s="287">
        <v>682</v>
      </c>
      <c r="E26" s="287">
        <v>1</v>
      </c>
    </row>
    <row r="27" spans="1:5" x14ac:dyDescent="0.15">
      <c r="B27" s="261" t="s">
        <v>787</v>
      </c>
      <c r="C27" s="261" t="s">
        <v>854</v>
      </c>
      <c r="D27" s="287">
        <v>2387</v>
      </c>
      <c r="E27" s="287">
        <v>1</v>
      </c>
    </row>
    <row r="28" spans="1:5" x14ac:dyDescent="0.15">
      <c r="C28" s="261" t="s">
        <v>857</v>
      </c>
      <c r="D28" s="287">
        <v>4345</v>
      </c>
      <c r="E28" s="287">
        <v>1</v>
      </c>
    </row>
    <row r="29" spans="1:5" x14ac:dyDescent="0.15">
      <c r="C29" s="261" t="s">
        <v>860</v>
      </c>
      <c r="D29" s="287">
        <v>4345</v>
      </c>
      <c r="E29" s="287">
        <v>1</v>
      </c>
    </row>
    <row r="30" spans="1:5" x14ac:dyDescent="0.15">
      <c r="C30" s="261" t="s">
        <v>862</v>
      </c>
      <c r="D30" s="287">
        <v>3179</v>
      </c>
      <c r="E30" s="287">
        <v>1</v>
      </c>
    </row>
    <row r="31" spans="1:5" x14ac:dyDescent="0.15">
      <c r="C31" s="261" t="s">
        <v>867</v>
      </c>
      <c r="D31" s="287">
        <v>2618</v>
      </c>
      <c r="E31" s="287">
        <v>1</v>
      </c>
    </row>
    <row r="32" spans="1:5" x14ac:dyDescent="0.15">
      <c r="C32" s="261" t="s">
        <v>868</v>
      </c>
      <c r="D32" s="287">
        <v>2618</v>
      </c>
      <c r="E32" s="287">
        <v>1</v>
      </c>
    </row>
    <row r="33" spans="1:5" x14ac:dyDescent="0.15">
      <c r="B33" s="261" t="s">
        <v>785</v>
      </c>
      <c r="C33" s="261" t="s">
        <v>852</v>
      </c>
      <c r="D33" s="287">
        <v>206</v>
      </c>
      <c r="E33" s="287">
        <v>1</v>
      </c>
    </row>
    <row r="34" spans="1:5" x14ac:dyDescent="0.15">
      <c r="C34" s="261" t="s">
        <v>853</v>
      </c>
      <c r="D34" s="287">
        <v>203</v>
      </c>
      <c r="E34" s="287">
        <v>1</v>
      </c>
    </row>
    <row r="35" spans="1:5" x14ac:dyDescent="0.15">
      <c r="C35" s="261" t="s">
        <v>863</v>
      </c>
      <c r="D35" s="287">
        <v>1650</v>
      </c>
      <c r="E35" s="287">
        <v>1</v>
      </c>
    </row>
    <row r="36" spans="1:5" x14ac:dyDescent="0.15">
      <c r="B36" s="261" t="s">
        <v>782</v>
      </c>
      <c r="C36" s="261" t="s">
        <v>870</v>
      </c>
      <c r="D36" s="287">
        <v>429</v>
      </c>
      <c r="E36" s="287">
        <v>1</v>
      </c>
    </row>
    <row r="37" spans="1:5" x14ac:dyDescent="0.15">
      <c r="B37" s="261" t="s">
        <v>795</v>
      </c>
      <c r="C37" s="261" t="s">
        <v>858</v>
      </c>
      <c r="D37" s="287">
        <v>165</v>
      </c>
      <c r="E37" s="287">
        <v>1</v>
      </c>
    </row>
    <row r="38" spans="1:5" x14ac:dyDescent="0.15">
      <c r="B38" s="261" t="s">
        <v>796</v>
      </c>
      <c r="C38" s="261" t="s">
        <v>851</v>
      </c>
      <c r="D38" s="287">
        <v>792</v>
      </c>
      <c r="E38" s="287">
        <v>1</v>
      </c>
    </row>
    <row r="39" spans="1:5" x14ac:dyDescent="0.15">
      <c r="B39" s="261" t="s">
        <v>798</v>
      </c>
      <c r="C39" s="261" t="s">
        <v>849</v>
      </c>
      <c r="D39" s="287">
        <v>9790</v>
      </c>
      <c r="E39" s="287">
        <v>1</v>
      </c>
    </row>
    <row r="40" spans="1:5" x14ac:dyDescent="0.15">
      <c r="C40" s="261" t="s">
        <v>850</v>
      </c>
      <c r="D40" s="287">
        <v>803</v>
      </c>
      <c r="E40" s="287">
        <v>1</v>
      </c>
    </row>
    <row r="41" spans="1:5" x14ac:dyDescent="0.15">
      <c r="C41" s="261" t="s">
        <v>855</v>
      </c>
      <c r="D41" s="287">
        <v>26114</v>
      </c>
      <c r="E41" s="287">
        <v>1</v>
      </c>
    </row>
    <row r="42" spans="1:5" x14ac:dyDescent="0.15">
      <c r="C42" s="261" t="s">
        <v>856</v>
      </c>
      <c r="D42" s="287">
        <v>1936</v>
      </c>
      <c r="E42" s="287">
        <v>1</v>
      </c>
    </row>
    <row r="43" spans="1:5" x14ac:dyDescent="0.15">
      <c r="C43" s="261" t="s">
        <v>835</v>
      </c>
      <c r="D43" s="287">
        <v>11330</v>
      </c>
      <c r="E43" s="287">
        <v>1</v>
      </c>
    </row>
    <row r="44" spans="1:5" x14ac:dyDescent="0.15">
      <c r="C44" s="261" t="s">
        <v>861</v>
      </c>
      <c r="D44" s="287">
        <v>45617</v>
      </c>
      <c r="E44" s="287">
        <v>1</v>
      </c>
    </row>
    <row r="45" spans="1:5" x14ac:dyDescent="0.15">
      <c r="C45" s="261" t="s">
        <v>864</v>
      </c>
      <c r="D45" s="287">
        <v>6600</v>
      </c>
      <c r="E45" s="287">
        <v>1</v>
      </c>
    </row>
    <row r="46" spans="1:5" x14ac:dyDescent="0.15">
      <c r="C46" s="261" t="s">
        <v>865</v>
      </c>
      <c r="D46" s="287">
        <v>506</v>
      </c>
      <c r="E46" s="287">
        <v>1</v>
      </c>
    </row>
    <row r="47" spans="1:5" x14ac:dyDescent="0.15">
      <c r="C47" s="261" t="s">
        <v>869</v>
      </c>
      <c r="D47" s="287">
        <v>6600</v>
      </c>
      <c r="E47" s="287">
        <v>1</v>
      </c>
    </row>
    <row r="48" spans="1:5" x14ac:dyDescent="0.15">
      <c r="A48" s="261" t="s">
        <v>901</v>
      </c>
      <c r="B48" s="261"/>
      <c r="C48" s="261"/>
      <c r="D48" s="287">
        <v>133410</v>
      </c>
      <c r="E48" s="287">
        <v>23</v>
      </c>
    </row>
    <row r="49" spans="1:5" x14ac:dyDescent="0.15">
      <c r="A49" s="261" t="s">
        <v>903</v>
      </c>
      <c r="D49" s="287">
        <v>575013</v>
      </c>
      <c r="E49" s="287">
        <v>41</v>
      </c>
    </row>
  </sheetData>
  <phoneticPr fontId="12"/>
  <conditionalFormatting sqref="B1:B1048576">
    <cfRule type="dataBar" priority="6">
      <dataBar>
        <cfvo type="min"/>
        <cfvo type="max"/>
        <color rgb="FF638EC6"/>
      </dataBar>
      <extLst>
        <ext xmlns:x14="http://schemas.microsoft.com/office/spreadsheetml/2009/9/main" uri="{B025F937-C7B1-47D3-B67F-A62EFF666E3E}">
          <x14:id>{23948F85-7DB7-4C11-A9A8-0BB9AD0A5015}</x14:id>
        </ext>
      </extLst>
    </cfRule>
  </conditionalFormatting>
  <conditionalFormatting sqref="C1:C1048576">
    <cfRule type="dataBar" priority="5">
      <dataBar>
        <cfvo type="min"/>
        <cfvo type="max"/>
        <color rgb="FF63C384"/>
      </dataBar>
      <extLst>
        <ext xmlns:x14="http://schemas.microsoft.com/office/spreadsheetml/2009/9/main" uri="{B025F937-C7B1-47D3-B67F-A62EFF666E3E}">
          <x14:id>{1EB39484-11D4-424D-8481-B8F03BA36A58}</x14:id>
        </ext>
      </extLst>
    </cfRule>
  </conditionalFormatting>
  <conditionalFormatting sqref="D1:D3 D62:D1048576">
    <cfRule type="dataBar" priority="4">
      <dataBar>
        <cfvo type="min"/>
        <cfvo type="max"/>
        <color rgb="FF638EC6"/>
      </dataBar>
      <extLst>
        <ext xmlns:x14="http://schemas.microsoft.com/office/spreadsheetml/2009/9/main" uri="{B025F937-C7B1-47D3-B67F-A62EFF666E3E}">
          <x14:id>{1E9769EC-02DB-420A-B162-89C18A8DA32D}</x14:id>
        </ext>
      </extLst>
    </cfRule>
  </conditionalFormatting>
  <conditionalFormatting sqref="E1:E3 E101:E1048576">
    <cfRule type="dataBar" priority="3">
      <dataBar>
        <cfvo type="min"/>
        <cfvo type="max"/>
        <color rgb="FF63C384"/>
      </dataBar>
      <extLst>
        <ext xmlns:x14="http://schemas.microsoft.com/office/spreadsheetml/2009/9/main" uri="{B025F937-C7B1-47D3-B67F-A62EFF666E3E}">
          <x14:id>{460678DD-0519-4E30-8449-4C6AAEEAB4B4}</x14:id>
        </ext>
      </extLst>
    </cfRule>
  </conditionalFormatting>
  <conditionalFormatting pivot="1" sqref="D4:D49">
    <cfRule type="dataBar" priority="2">
      <dataBar>
        <cfvo type="min"/>
        <cfvo type="max"/>
        <color rgb="FF638EC6"/>
      </dataBar>
      <extLst>
        <ext xmlns:x14="http://schemas.microsoft.com/office/spreadsheetml/2009/9/main" uri="{B025F937-C7B1-47D3-B67F-A62EFF666E3E}">
          <x14:id>{3A05A685-872D-4737-AA3E-22AE28687417}</x14:id>
        </ext>
      </extLst>
    </cfRule>
  </conditionalFormatting>
  <conditionalFormatting pivot="1" sqref="E4:E49">
    <cfRule type="dataBar" priority="1">
      <dataBar>
        <cfvo type="min"/>
        <cfvo type="max"/>
        <color rgb="FF63C384"/>
      </dataBar>
      <extLst>
        <ext xmlns:x14="http://schemas.microsoft.com/office/spreadsheetml/2009/9/main" uri="{B025F937-C7B1-47D3-B67F-A62EFF666E3E}">
          <x14:id>{6FAE59C9-EF91-4E3B-ABA5-C481F4884540}</x14:id>
        </ext>
      </extLst>
    </cfRule>
  </conditionalFormatting>
  <pageMargins left="0.70866141732283472" right="0.70866141732283472" top="0.74803149606299213" bottom="0.74803149606299213" header="0.31496062992125984" footer="0.31496062992125984"/>
  <pageSetup paperSize="9" scale="83" orientation="portrait" r:id="rId2"/>
  <headerFooter>
    <oddHeader xml:space="preserve">&amp;R下請金額と下請社数集計表
</oddHeader>
    <oddFooter>&amp;L&amp;F
&amp;A</oddFooter>
  </headerFooter>
  <extLst>
    <ext xmlns:x14="http://schemas.microsoft.com/office/spreadsheetml/2009/9/main" uri="{78C0D931-6437-407d-A8EE-F0AAD7539E65}">
      <x14:conditionalFormattings>
        <x14:conditionalFormatting xmlns:xm="http://schemas.microsoft.com/office/excel/2006/main">
          <x14:cfRule type="dataBar" id="{23948F85-7DB7-4C11-A9A8-0BB9AD0A5015}">
            <x14:dataBar minLength="0" maxLength="100" border="1" negativeBarBorderColorSameAsPositive="0">
              <x14:cfvo type="autoMin"/>
              <x14:cfvo type="autoMax"/>
              <x14:borderColor rgb="FF638EC6"/>
              <x14:negativeFillColor rgb="FFFF0000"/>
              <x14:negativeBorderColor rgb="FFFF0000"/>
              <x14:axisColor rgb="FF000000"/>
            </x14:dataBar>
          </x14:cfRule>
          <xm:sqref>B1:B1048576</xm:sqref>
        </x14:conditionalFormatting>
        <x14:conditionalFormatting xmlns:xm="http://schemas.microsoft.com/office/excel/2006/main">
          <x14:cfRule type="dataBar" id="{1EB39484-11D4-424D-8481-B8F03BA36A58}">
            <x14:dataBar minLength="0" maxLength="100" border="1" negativeBarBorderColorSameAsPositive="0">
              <x14:cfvo type="autoMin"/>
              <x14:cfvo type="autoMax"/>
              <x14:borderColor rgb="FF63C384"/>
              <x14:negativeFillColor rgb="FFFF0000"/>
              <x14:negativeBorderColor rgb="FFFF0000"/>
              <x14:axisColor rgb="FF000000"/>
            </x14:dataBar>
          </x14:cfRule>
          <xm:sqref>C1:C1048576</xm:sqref>
        </x14:conditionalFormatting>
        <x14:conditionalFormatting xmlns:xm="http://schemas.microsoft.com/office/excel/2006/main">
          <x14:cfRule type="dataBar" id="{1E9769EC-02DB-420A-B162-89C18A8DA32D}">
            <x14:dataBar minLength="0" maxLength="100" border="1" negativeBarBorderColorSameAsPositive="0">
              <x14:cfvo type="autoMin"/>
              <x14:cfvo type="autoMax"/>
              <x14:borderColor rgb="FF638EC6"/>
              <x14:negativeFillColor rgb="FFFF0000"/>
              <x14:negativeBorderColor rgb="FFFF0000"/>
              <x14:axisColor rgb="FF000000"/>
            </x14:dataBar>
          </x14:cfRule>
          <xm:sqref>D1:D3 D62:D1048576</xm:sqref>
        </x14:conditionalFormatting>
        <x14:conditionalFormatting xmlns:xm="http://schemas.microsoft.com/office/excel/2006/main">
          <x14:cfRule type="dataBar" id="{460678DD-0519-4E30-8449-4C6AAEEAB4B4}">
            <x14:dataBar minLength="0" maxLength="100" border="1" negativeBarBorderColorSameAsPositive="0">
              <x14:cfvo type="autoMin"/>
              <x14:cfvo type="autoMax"/>
              <x14:borderColor rgb="FF63C384"/>
              <x14:negativeFillColor rgb="FFFF0000"/>
              <x14:negativeBorderColor rgb="FFFF0000"/>
              <x14:axisColor rgb="FF000000"/>
            </x14:dataBar>
          </x14:cfRule>
          <xm:sqref>E1:E3 E101:E1048576</xm:sqref>
        </x14:conditionalFormatting>
        <x14:conditionalFormatting xmlns:xm="http://schemas.microsoft.com/office/excel/2006/main" pivot="1">
          <x14:cfRule type="dataBar" id="{3A05A685-872D-4737-AA3E-22AE28687417}">
            <x14:dataBar minLength="0" maxLength="100" border="1" negativeBarBorderColorSameAsPositive="0">
              <x14:cfvo type="autoMin"/>
              <x14:cfvo type="autoMax"/>
              <x14:borderColor rgb="FF638EC6"/>
              <x14:negativeFillColor rgb="FFFF0000"/>
              <x14:negativeBorderColor rgb="FFFF0000"/>
              <x14:axisColor rgb="FF000000"/>
            </x14:dataBar>
          </x14:cfRule>
          <xm:sqref>D4:D49</xm:sqref>
        </x14:conditionalFormatting>
        <x14:conditionalFormatting xmlns:xm="http://schemas.microsoft.com/office/excel/2006/main" pivot="1">
          <x14:cfRule type="dataBar" id="{6FAE59C9-EF91-4E3B-ABA5-C481F4884540}">
            <x14:dataBar minLength="0" maxLength="100" border="1" negativeBarBorderColorSameAsPositive="0">
              <x14:cfvo type="autoMin"/>
              <x14:cfvo type="autoMax"/>
              <x14:borderColor rgb="FF63C384"/>
              <x14:negativeFillColor rgb="FFFF0000"/>
              <x14:negativeBorderColor rgb="FFFF0000"/>
              <x14:axisColor rgb="FF000000"/>
            </x14:dataBar>
          </x14:cfRule>
          <xm:sqref>E4:E49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V63"/>
  <sheetViews>
    <sheetView topLeftCell="B1" zoomScale="85" zoomScaleNormal="85" zoomScaleSheetLayoutView="85" zoomScalePageLayoutView="55" workbookViewId="0">
      <selection activeCell="F3" sqref="F3"/>
    </sheetView>
  </sheetViews>
  <sheetFormatPr defaultRowHeight="12" x14ac:dyDescent="0.15"/>
  <cols>
    <col min="1" max="1" width="4.75" style="211" bestFit="1" customWidth="1"/>
    <col min="2" max="2" width="6.75" style="201" bestFit="1" customWidth="1"/>
    <col min="3" max="3" width="13.75" style="201" bestFit="1" customWidth="1"/>
    <col min="4" max="4" width="8.125" style="201" bestFit="1" customWidth="1"/>
    <col min="5" max="5" width="13.25" style="201" bestFit="1" customWidth="1"/>
    <col min="6" max="6" width="9.5" style="193" bestFit="1" customWidth="1"/>
    <col min="7" max="7" width="22.625" style="193" customWidth="1"/>
    <col min="8" max="8" width="12.875" style="200" bestFit="1" customWidth="1"/>
    <col min="9" max="9" width="12.875" style="201" bestFit="1" customWidth="1"/>
    <col min="10" max="10" width="12.875" style="202" bestFit="1" customWidth="1"/>
    <col min="11" max="11" width="22.75" style="192" customWidth="1"/>
    <col min="12" max="12" width="55.75" style="202" customWidth="1"/>
    <col min="13" max="13" width="20.625" style="202" bestFit="1" customWidth="1"/>
    <col min="14" max="14" width="9" style="202" bestFit="1" customWidth="1"/>
    <col min="15" max="15" width="17.625" style="202" bestFit="1" customWidth="1"/>
    <col min="16" max="16" width="9.125" style="202" bestFit="1" customWidth="1"/>
    <col min="17" max="17" width="18.25" style="202" bestFit="1" customWidth="1"/>
    <col min="18" max="18" width="9" style="202" bestFit="1" customWidth="1"/>
    <col min="19" max="19" width="18.25" style="202" bestFit="1" customWidth="1"/>
    <col min="20" max="20" width="8.75" style="202" bestFit="1" customWidth="1"/>
    <col min="21" max="21" width="4.875" style="201" bestFit="1" customWidth="1"/>
    <col min="22" max="22" width="8.5" style="190" customWidth="1"/>
    <col min="23" max="261" width="9" style="190"/>
    <col min="262" max="264" width="8" style="190" bestFit="1" customWidth="1"/>
    <col min="265" max="265" width="13.75" style="190" customWidth="1"/>
    <col min="266" max="267" width="12.375" style="190" bestFit="1" customWidth="1"/>
    <col min="268" max="268" width="22.75" style="190" customWidth="1"/>
    <col min="269" max="269" width="52" style="190" customWidth="1"/>
    <col min="270" max="270" width="12.375" style="190" bestFit="1" customWidth="1"/>
    <col min="271" max="271" width="9.625" style="190" bestFit="1" customWidth="1"/>
    <col min="272" max="272" width="15.625" style="190" customWidth="1"/>
    <col min="273" max="273" width="10.625" style="190" customWidth="1"/>
    <col min="274" max="274" width="15.625" style="190" customWidth="1"/>
    <col min="275" max="275" width="8.625" style="190" customWidth="1"/>
    <col min="276" max="276" width="22.5" style="190" customWidth="1"/>
    <col min="277" max="277" width="8" style="190" bestFit="1" customWidth="1"/>
    <col min="278" max="278" width="8.5" style="190" customWidth="1"/>
    <col min="279" max="517" width="9" style="190"/>
    <col min="518" max="520" width="8" style="190" bestFit="1" customWidth="1"/>
    <col min="521" max="521" width="13.75" style="190" customWidth="1"/>
    <col min="522" max="523" width="12.375" style="190" bestFit="1" customWidth="1"/>
    <col min="524" max="524" width="22.75" style="190" customWidth="1"/>
    <col min="525" max="525" width="52" style="190" customWidth="1"/>
    <col min="526" max="526" width="12.375" style="190" bestFit="1" customWidth="1"/>
    <col min="527" max="527" width="9.625" style="190" bestFit="1" customWidth="1"/>
    <col min="528" max="528" width="15.625" style="190" customWidth="1"/>
    <col min="529" max="529" width="10.625" style="190" customWidth="1"/>
    <col min="530" max="530" width="15.625" style="190" customWidth="1"/>
    <col min="531" max="531" width="8.625" style="190" customWidth="1"/>
    <col min="532" max="532" width="22.5" style="190" customWidth="1"/>
    <col min="533" max="533" width="8" style="190" bestFit="1" customWidth="1"/>
    <col min="534" max="534" width="8.5" style="190" customWidth="1"/>
    <col min="535" max="773" width="9" style="190"/>
    <col min="774" max="776" width="8" style="190" bestFit="1" customWidth="1"/>
    <col min="777" max="777" width="13.75" style="190" customWidth="1"/>
    <col min="778" max="779" width="12.375" style="190" bestFit="1" customWidth="1"/>
    <col min="780" max="780" width="22.75" style="190" customWidth="1"/>
    <col min="781" max="781" width="52" style="190" customWidth="1"/>
    <col min="782" max="782" width="12.375" style="190" bestFit="1" customWidth="1"/>
    <col min="783" max="783" width="9.625" style="190" bestFit="1" customWidth="1"/>
    <col min="784" max="784" width="15.625" style="190" customWidth="1"/>
    <col min="785" max="785" width="10.625" style="190" customWidth="1"/>
    <col min="786" max="786" width="15.625" style="190" customWidth="1"/>
    <col min="787" max="787" width="8.625" style="190" customWidth="1"/>
    <col min="788" max="788" width="22.5" style="190" customWidth="1"/>
    <col min="789" max="789" width="8" style="190" bestFit="1" customWidth="1"/>
    <col min="790" max="790" width="8.5" style="190" customWidth="1"/>
    <col min="791" max="1029" width="9" style="190"/>
    <col min="1030" max="1032" width="8" style="190" bestFit="1" customWidth="1"/>
    <col min="1033" max="1033" width="13.75" style="190" customWidth="1"/>
    <col min="1034" max="1035" width="12.375" style="190" bestFit="1" customWidth="1"/>
    <col min="1036" max="1036" width="22.75" style="190" customWidth="1"/>
    <col min="1037" max="1037" width="52" style="190" customWidth="1"/>
    <col min="1038" max="1038" width="12.375" style="190" bestFit="1" customWidth="1"/>
    <col min="1039" max="1039" width="9.625" style="190" bestFit="1" customWidth="1"/>
    <col min="1040" max="1040" width="15.625" style="190" customWidth="1"/>
    <col min="1041" max="1041" width="10.625" style="190" customWidth="1"/>
    <col min="1042" max="1042" width="15.625" style="190" customWidth="1"/>
    <col min="1043" max="1043" width="8.625" style="190" customWidth="1"/>
    <col min="1044" max="1044" width="22.5" style="190" customWidth="1"/>
    <col min="1045" max="1045" width="8" style="190" bestFit="1" customWidth="1"/>
    <col min="1046" max="1046" width="8.5" style="190" customWidth="1"/>
    <col min="1047" max="1285" width="9" style="190"/>
    <col min="1286" max="1288" width="8" style="190" bestFit="1" customWidth="1"/>
    <col min="1289" max="1289" width="13.75" style="190" customWidth="1"/>
    <col min="1290" max="1291" width="12.375" style="190" bestFit="1" customWidth="1"/>
    <col min="1292" max="1292" width="22.75" style="190" customWidth="1"/>
    <col min="1293" max="1293" width="52" style="190" customWidth="1"/>
    <col min="1294" max="1294" width="12.375" style="190" bestFit="1" customWidth="1"/>
    <col min="1295" max="1295" width="9.625" style="190" bestFit="1" customWidth="1"/>
    <col min="1296" max="1296" width="15.625" style="190" customWidth="1"/>
    <col min="1297" max="1297" width="10.625" style="190" customWidth="1"/>
    <col min="1298" max="1298" width="15.625" style="190" customWidth="1"/>
    <col min="1299" max="1299" width="8.625" style="190" customWidth="1"/>
    <col min="1300" max="1300" width="22.5" style="190" customWidth="1"/>
    <col min="1301" max="1301" width="8" style="190" bestFit="1" customWidth="1"/>
    <col min="1302" max="1302" width="8.5" style="190" customWidth="1"/>
    <col min="1303" max="1541" width="9" style="190"/>
    <col min="1542" max="1544" width="8" style="190" bestFit="1" customWidth="1"/>
    <col min="1545" max="1545" width="13.75" style="190" customWidth="1"/>
    <col min="1546" max="1547" width="12.375" style="190" bestFit="1" customWidth="1"/>
    <col min="1548" max="1548" width="22.75" style="190" customWidth="1"/>
    <col min="1549" max="1549" width="52" style="190" customWidth="1"/>
    <col min="1550" max="1550" width="12.375" style="190" bestFit="1" customWidth="1"/>
    <col min="1551" max="1551" width="9.625" style="190" bestFit="1" customWidth="1"/>
    <col min="1552" max="1552" width="15.625" style="190" customWidth="1"/>
    <col min="1553" max="1553" width="10.625" style="190" customWidth="1"/>
    <col min="1554" max="1554" width="15.625" style="190" customWidth="1"/>
    <col min="1555" max="1555" width="8.625" style="190" customWidth="1"/>
    <col min="1556" max="1556" width="22.5" style="190" customWidth="1"/>
    <col min="1557" max="1557" width="8" style="190" bestFit="1" customWidth="1"/>
    <col min="1558" max="1558" width="8.5" style="190" customWidth="1"/>
    <col min="1559" max="1797" width="9" style="190"/>
    <col min="1798" max="1800" width="8" style="190" bestFit="1" customWidth="1"/>
    <col min="1801" max="1801" width="13.75" style="190" customWidth="1"/>
    <col min="1802" max="1803" width="12.375" style="190" bestFit="1" customWidth="1"/>
    <col min="1804" max="1804" width="22.75" style="190" customWidth="1"/>
    <col min="1805" max="1805" width="52" style="190" customWidth="1"/>
    <col min="1806" max="1806" width="12.375" style="190" bestFit="1" customWidth="1"/>
    <col min="1807" max="1807" width="9.625" style="190" bestFit="1" customWidth="1"/>
    <col min="1808" max="1808" width="15.625" style="190" customWidth="1"/>
    <col min="1809" max="1809" width="10.625" style="190" customWidth="1"/>
    <col min="1810" max="1810" width="15.625" style="190" customWidth="1"/>
    <col min="1811" max="1811" width="8.625" style="190" customWidth="1"/>
    <col min="1812" max="1812" width="22.5" style="190" customWidth="1"/>
    <col min="1813" max="1813" width="8" style="190" bestFit="1" customWidth="1"/>
    <col min="1814" max="1814" width="8.5" style="190" customWidth="1"/>
    <col min="1815" max="2053" width="9" style="190"/>
    <col min="2054" max="2056" width="8" style="190" bestFit="1" customWidth="1"/>
    <col min="2057" max="2057" width="13.75" style="190" customWidth="1"/>
    <col min="2058" max="2059" width="12.375" style="190" bestFit="1" customWidth="1"/>
    <col min="2060" max="2060" width="22.75" style="190" customWidth="1"/>
    <col min="2061" max="2061" width="52" style="190" customWidth="1"/>
    <col min="2062" max="2062" width="12.375" style="190" bestFit="1" customWidth="1"/>
    <col min="2063" max="2063" width="9.625" style="190" bestFit="1" customWidth="1"/>
    <col min="2064" max="2064" width="15.625" style="190" customWidth="1"/>
    <col min="2065" max="2065" width="10.625" style="190" customWidth="1"/>
    <col min="2066" max="2066" width="15.625" style="190" customWidth="1"/>
    <col min="2067" max="2067" width="8.625" style="190" customWidth="1"/>
    <col min="2068" max="2068" width="22.5" style="190" customWidth="1"/>
    <col min="2069" max="2069" width="8" style="190" bestFit="1" customWidth="1"/>
    <col min="2070" max="2070" width="8.5" style="190" customWidth="1"/>
    <col min="2071" max="2309" width="9" style="190"/>
    <col min="2310" max="2312" width="8" style="190" bestFit="1" customWidth="1"/>
    <col min="2313" max="2313" width="13.75" style="190" customWidth="1"/>
    <col min="2314" max="2315" width="12.375" style="190" bestFit="1" customWidth="1"/>
    <col min="2316" max="2316" width="22.75" style="190" customWidth="1"/>
    <col min="2317" max="2317" width="52" style="190" customWidth="1"/>
    <col min="2318" max="2318" width="12.375" style="190" bestFit="1" customWidth="1"/>
    <col min="2319" max="2319" width="9.625" style="190" bestFit="1" customWidth="1"/>
    <col min="2320" max="2320" width="15.625" style="190" customWidth="1"/>
    <col min="2321" max="2321" width="10.625" style="190" customWidth="1"/>
    <col min="2322" max="2322" width="15.625" style="190" customWidth="1"/>
    <col min="2323" max="2323" width="8.625" style="190" customWidth="1"/>
    <col min="2324" max="2324" width="22.5" style="190" customWidth="1"/>
    <col min="2325" max="2325" width="8" style="190" bestFit="1" customWidth="1"/>
    <col min="2326" max="2326" width="8.5" style="190" customWidth="1"/>
    <col min="2327" max="2565" width="9" style="190"/>
    <col min="2566" max="2568" width="8" style="190" bestFit="1" customWidth="1"/>
    <col min="2569" max="2569" width="13.75" style="190" customWidth="1"/>
    <col min="2570" max="2571" width="12.375" style="190" bestFit="1" customWidth="1"/>
    <col min="2572" max="2572" width="22.75" style="190" customWidth="1"/>
    <col min="2573" max="2573" width="52" style="190" customWidth="1"/>
    <col min="2574" max="2574" width="12.375" style="190" bestFit="1" customWidth="1"/>
    <col min="2575" max="2575" width="9.625" style="190" bestFit="1" customWidth="1"/>
    <col min="2576" max="2576" width="15.625" style="190" customWidth="1"/>
    <col min="2577" max="2577" width="10.625" style="190" customWidth="1"/>
    <col min="2578" max="2578" width="15.625" style="190" customWidth="1"/>
    <col min="2579" max="2579" width="8.625" style="190" customWidth="1"/>
    <col min="2580" max="2580" width="22.5" style="190" customWidth="1"/>
    <col min="2581" max="2581" width="8" style="190" bestFit="1" customWidth="1"/>
    <col min="2582" max="2582" width="8.5" style="190" customWidth="1"/>
    <col min="2583" max="2821" width="9" style="190"/>
    <col min="2822" max="2824" width="8" style="190" bestFit="1" customWidth="1"/>
    <col min="2825" max="2825" width="13.75" style="190" customWidth="1"/>
    <col min="2826" max="2827" width="12.375" style="190" bestFit="1" customWidth="1"/>
    <col min="2828" max="2828" width="22.75" style="190" customWidth="1"/>
    <col min="2829" max="2829" width="52" style="190" customWidth="1"/>
    <col min="2830" max="2830" width="12.375" style="190" bestFit="1" customWidth="1"/>
    <col min="2831" max="2831" width="9.625" style="190" bestFit="1" customWidth="1"/>
    <col min="2832" max="2832" width="15.625" style="190" customWidth="1"/>
    <col min="2833" max="2833" width="10.625" style="190" customWidth="1"/>
    <col min="2834" max="2834" width="15.625" style="190" customWidth="1"/>
    <col min="2835" max="2835" width="8.625" style="190" customWidth="1"/>
    <col min="2836" max="2836" width="22.5" style="190" customWidth="1"/>
    <col min="2837" max="2837" width="8" style="190" bestFit="1" customWidth="1"/>
    <col min="2838" max="2838" width="8.5" style="190" customWidth="1"/>
    <col min="2839" max="3077" width="9" style="190"/>
    <col min="3078" max="3080" width="8" style="190" bestFit="1" customWidth="1"/>
    <col min="3081" max="3081" width="13.75" style="190" customWidth="1"/>
    <col min="3082" max="3083" width="12.375" style="190" bestFit="1" customWidth="1"/>
    <col min="3084" max="3084" width="22.75" style="190" customWidth="1"/>
    <col min="3085" max="3085" width="52" style="190" customWidth="1"/>
    <col min="3086" max="3086" width="12.375" style="190" bestFit="1" customWidth="1"/>
    <col min="3087" max="3087" width="9.625" style="190" bestFit="1" customWidth="1"/>
    <col min="3088" max="3088" width="15.625" style="190" customWidth="1"/>
    <col min="3089" max="3089" width="10.625" style="190" customWidth="1"/>
    <col min="3090" max="3090" width="15.625" style="190" customWidth="1"/>
    <col min="3091" max="3091" width="8.625" style="190" customWidth="1"/>
    <col min="3092" max="3092" width="22.5" style="190" customWidth="1"/>
    <col min="3093" max="3093" width="8" style="190" bestFit="1" customWidth="1"/>
    <col min="3094" max="3094" width="8.5" style="190" customWidth="1"/>
    <col min="3095" max="3333" width="9" style="190"/>
    <col min="3334" max="3336" width="8" style="190" bestFit="1" customWidth="1"/>
    <col min="3337" max="3337" width="13.75" style="190" customWidth="1"/>
    <col min="3338" max="3339" width="12.375" style="190" bestFit="1" customWidth="1"/>
    <col min="3340" max="3340" width="22.75" style="190" customWidth="1"/>
    <col min="3341" max="3341" width="52" style="190" customWidth="1"/>
    <col min="3342" max="3342" width="12.375" style="190" bestFit="1" customWidth="1"/>
    <col min="3343" max="3343" width="9.625" style="190" bestFit="1" customWidth="1"/>
    <col min="3344" max="3344" width="15.625" style="190" customWidth="1"/>
    <col min="3345" max="3345" width="10.625" style="190" customWidth="1"/>
    <col min="3346" max="3346" width="15.625" style="190" customWidth="1"/>
    <col min="3347" max="3347" width="8.625" style="190" customWidth="1"/>
    <col min="3348" max="3348" width="22.5" style="190" customWidth="1"/>
    <col min="3349" max="3349" width="8" style="190" bestFit="1" customWidth="1"/>
    <col min="3350" max="3350" width="8.5" style="190" customWidth="1"/>
    <col min="3351" max="3589" width="9" style="190"/>
    <col min="3590" max="3592" width="8" style="190" bestFit="1" customWidth="1"/>
    <col min="3593" max="3593" width="13.75" style="190" customWidth="1"/>
    <col min="3594" max="3595" width="12.375" style="190" bestFit="1" customWidth="1"/>
    <col min="3596" max="3596" width="22.75" style="190" customWidth="1"/>
    <col min="3597" max="3597" width="52" style="190" customWidth="1"/>
    <col min="3598" max="3598" width="12.375" style="190" bestFit="1" customWidth="1"/>
    <col min="3599" max="3599" width="9.625" style="190" bestFit="1" customWidth="1"/>
    <col min="3600" max="3600" width="15.625" style="190" customWidth="1"/>
    <col min="3601" max="3601" width="10.625" style="190" customWidth="1"/>
    <col min="3602" max="3602" width="15.625" style="190" customWidth="1"/>
    <col min="3603" max="3603" width="8.625" style="190" customWidth="1"/>
    <col min="3604" max="3604" width="22.5" style="190" customWidth="1"/>
    <col min="3605" max="3605" width="8" style="190" bestFit="1" customWidth="1"/>
    <col min="3606" max="3606" width="8.5" style="190" customWidth="1"/>
    <col min="3607" max="3845" width="9" style="190"/>
    <col min="3846" max="3848" width="8" style="190" bestFit="1" customWidth="1"/>
    <col min="3849" max="3849" width="13.75" style="190" customWidth="1"/>
    <col min="3850" max="3851" width="12.375" style="190" bestFit="1" customWidth="1"/>
    <col min="3852" max="3852" width="22.75" style="190" customWidth="1"/>
    <col min="3853" max="3853" width="52" style="190" customWidth="1"/>
    <col min="3854" max="3854" width="12.375" style="190" bestFit="1" customWidth="1"/>
    <col min="3855" max="3855" width="9.625" style="190" bestFit="1" customWidth="1"/>
    <col min="3856" max="3856" width="15.625" style="190" customWidth="1"/>
    <col min="3857" max="3857" width="10.625" style="190" customWidth="1"/>
    <col min="3858" max="3858" width="15.625" style="190" customWidth="1"/>
    <col min="3859" max="3859" width="8.625" style="190" customWidth="1"/>
    <col min="3860" max="3860" width="22.5" style="190" customWidth="1"/>
    <col min="3861" max="3861" width="8" style="190" bestFit="1" customWidth="1"/>
    <col min="3862" max="3862" width="8.5" style="190" customWidth="1"/>
    <col min="3863" max="4101" width="9" style="190"/>
    <col min="4102" max="4104" width="8" style="190" bestFit="1" customWidth="1"/>
    <col min="4105" max="4105" width="13.75" style="190" customWidth="1"/>
    <col min="4106" max="4107" width="12.375" style="190" bestFit="1" customWidth="1"/>
    <col min="4108" max="4108" width="22.75" style="190" customWidth="1"/>
    <col min="4109" max="4109" width="52" style="190" customWidth="1"/>
    <col min="4110" max="4110" width="12.375" style="190" bestFit="1" customWidth="1"/>
    <col min="4111" max="4111" width="9.625" style="190" bestFit="1" customWidth="1"/>
    <col min="4112" max="4112" width="15.625" style="190" customWidth="1"/>
    <col min="4113" max="4113" width="10.625" style="190" customWidth="1"/>
    <col min="4114" max="4114" width="15.625" style="190" customWidth="1"/>
    <col min="4115" max="4115" width="8.625" style="190" customWidth="1"/>
    <col min="4116" max="4116" width="22.5" style="190" customWidth="1"/>
    <col min="4117" max="4117" width="8" style="190" bestFit="1" customWidth="1"/>
    <col min="4118" max="4118" width="8.5" style="190" customWidth="1"/>
    <col min="4119" max="4357" width="9" style="190"/>
    <col min="4358" max="4360" width="8" style="190" bestFit="1" customWidth="1"/>
    <col min="4361" max="4361" width="13.75" style="190" customWidth="1"/>
    <col min="4362" max="4363" width="12.375" style="190" bestFit="1" customWidth="1"/>
    <col min="4364" max="4364" width="22.75" style="190" customWidth="1"/>
    <col min="4365" max="4365" width="52" style="190" customWidth="1"/>
    <col min="4366" max="4366" width="12.375" style="190" bestFit="1" customWidth="1"/>
    <col min="4367" max="4367" width="9.625" style="190" bestFit="1" customWidth="1"/>
    <col min="4368" max="4368" width="15.625" style="190" customWidth="1"/>
    <col min="4369" max="4369" width="10.625" style="190" customWidth="1"/>
    <col min="4370" max="4370" width="15.625" style="190" customWidth="1"/>
    <col min="4371" max="4371" width="8.625" style="190" customWidth="1"/>
    <col min="4372" max="4372" width="22.5" style="190" customWidth="1"/>
    <col min="4373" max="4373" width="8" style="190" bestFit="1" customWidth="1"/>
    <col min="4374" max="4374" width="8.5" style="190" customWidth="1"/>
    <col min="4375" max="4613" width="9" style="190"/>
    <col min="4614" max="4616" width="8" style="190" bestFit="1" customWidth="1"/>
    <col min="4617" max="4617" width="13.75" style="190" customWidth="1"/>
    <col min="4618" max="4619" width="12.375" style="190" bestFit="1" customWidth="1"/>
    <col min="4620" max="4620" width="22.75" style="190" customWidth="1"/>
    <col min="4621" max="4621" width="52" style="190" customWidth="1"/>
    <col min="4622" max="4622" width="12.375" style="190" bestFit="1" customWidth="1"/>
    <col min="4623" max="4623" width="9.625" style="190" bestFit="1" customWidth="1"/>
    <col min="4624" max="4624" width="15.625" style="190" customWidth="1"/>
    <col min="4625" max="4625" width="10.625" style="190" customWidth="1"/>
    <col min="4626" max="4626" width="15.625" style="190" customWidth="1"/>
    <col min="4627" max="4627" width="8.625" style="190" customWidth="1"/>
    <col min="4628" max="4628" width="22.5" style="190" customWidth="1"/>
    <col min="4629" max="4629" width="8" style="190" bestFit="1" customWidth="1"/>
    <col min="4630" max="4630" width="8.5" style="190" customWidth="1"/>
    <col min="4631" max="4869" width="9" style="190"/>
    <col min="4870" max="4872" width="8" style="190" bestFit="1" customWidth="1"/>
    <col min="4873" max="4873" width="13.75" style="190" customWidth="1"/>
    <col min="4874" max="4875" width="12.375" style="190" bestFit="1" customWidth="1"/>
    <col min="4876" max="4876" width="22.75" style="190" customWidth="1"/>
    <col min="4877" max="4877" width="52" style="190" customWidth="1"/>
    <col min="4878" max="4878" width="12.375" style="190" bestFit="1" customWidth="1"/>
    <col min="4879" max="4879" width="9.625" style="190" bestFit="1" customWidth="1"/>
    <col min="4880" max="4880" width="15.625" style="190" customWidth="1"/>
    <col min="4881" max="4881" width="10.625" style="190" customWidth="1"/>
    <col min="4882" max="4882" width="15.625" style="190" customWidth="1"/>
    <col min="4883" max="4883" width="8.625" style="190" customWidth="1"/>
    <col min="4884" max="4884" width="22.5" style="190" customWidth="1"/>
    <col min="4885" max="4885" width="8" style="190" bestFit="1" customWidth="1"/>
    <col min="4886" max="4886" width="8.5" style="190" customWidth="1"/>
    <col min="4887" max="5125" width="9" style="190"/>
    <col min="5126" max="5128" width="8" style="190" bestFit="1" customWidth="1"/>
    <col min="5129" max="5129" width="13.75" style="190" customWidth="1"/>
    <col min="5130" max="5131" width="12.375" style="190" bestFit="1" customWidth="1"/>
    <col min="5132" max="5132" width="22.75" style="190" customWidth="1"/>
    <col min="5133" max="5133" width="52" style="190" customWidth="1"/>
    <col min="5134" max="5134" width="12.375" style="190" bestFit="1" customWidth="1"/>
    <col min="5135" max="5135" width="9.625" style="190" bestFit="1" customWidth="1"/>
    <col min="5136" max="5136" width="15.625" style="190" customWidth="1"/>
    <col min="5137" max="5137" width="10.625" style="190" customWidth="1"/>
    <col min="5138" max="5138" width="15.625" style="190" customWidth="1"/>
    <col min="5139" max="5139" width="8.625" style="190" customWidth="1"/>
    <col min="5140" max="5140" width="22.5" style="190" customWidth="1"/>
    <col min="5141" max="5141" width="8" style="190" bestFit="1" customWidth="1"/>
    <col min="5142" max="5142" width="8.5" style="190" customWidth="1"/>
    <col min="5143" max="5381" width="9" style="190"/>
    <col min="5382" max="5384" width="8" style="190" bestFit="1" customWidth="1"/>
    <col min="5385" max="5385" width="13.75" style="190" customWidth="1"/>
    <col min="5386" max="5387" width="12.375" style="190" bestFit="1" customWidth="1"/>
    <col min="5388" max="5388" width="22.75" style="190" customWidth="1"/>
    <col min="5389" max="5389" width="52" style="190" customWidth="1"/>
    <col min="5390" max="5390" width="12.375" style="190" bestFit="1" customWidth="1"/>
    <col min="5391" max="5391" width="9.625" style="190" bestFit="1" customWidth="1"/>
    <col min="5392" max="5392" width="15.625" style="190" customWidth="1"/>
    <col min="5393" max="5393" width="10.625" style="190" customWidth="1"/>
    <col min="5394" max="5394" width="15.625" style="190" customWidth="1"/>
    <col min="5395" max="5395" width="8.625" style="190" customWidth="1"/>
    <col min="5396" max="5396" width="22.5" style="190" customWidth="1"/>
    <col min="5397" max="5397" width="8" style="190" bestFit="1" customWidth="1"/>
    <col min="5398" max="5398" width="8.5" style="190" customWidth="1"/>
    <col min="5399" max="5637" width="9" style="190"/>
    <col min="5638" max="5640" width="8" style="190" bestFit="1" customWidth="1"/>
    <col min="5641" max="5641" width="13.75" style="190" customWidth="1"/>
    <col min="5642" max="5643" width="12.375" style="190" bestFit="1" customWidth="1"/>
    <col min="5644" max="5644" width="22.75" style="190" customWidth="1"/>
    <col min="5645" max="5645" width="52" style="190" customWidth="1"/>
    <col min="5646" max="5646" width="12.375" style="190" bestFit="1" customWidth="1"/>
    <col min="5647" max="5647" width="9.625" style="190" bestFit="1" customWidth="1"/>
    <col min="5648" max="5648" width="15.625" style="190" customWidth="1"/>
    <col min="5649" max="5649" width="10.625" style="190" customWidth="1"/>
    <col min="5650" max="5650" width="15.625" style="190" customWidth="1"/>
    <col min="5651" max="5651" width="8.625" style="190" customWidth="1"/>
    <col min="5652" max="5652" width="22.5" style="190" customWidth="1"/>
    <col min="5653" max="5653" width="8" style="190" bestFit="1" customWidth="1"/>
    <col min="5654" max="5654" width="8.5" style="190" customWidth="1"/>
    <col min="5655" max="5893" width="9" style="190"/>
    <col min="5894" max="5896" width="8" style="190" bestFit="1" customWidth="1"/>
    <col min="5897" max="5897" width="13.75" style="190" customWidth="1"/>
    <col min="5898" max="5899" width="12.375" style="190" bestFit="1" customWidth="1"/>
    <col min="5900" max="5900" width="22.75" style="190" customWidth="1"/>
    <col min="5901" max="5901" width="52" style="190" customWidth="1"/>
    <col min="5902" max="5902" width="12.375" style="190" bestFit="1" customWidth="1"/>
    <col min="5903" max="5903" width="9.625" style="190" bestFit="1" customWidth="1"/>
    <col min="5904" max="5904" width="15.625" style="190" customWidth="1"/>
    <col min="5905" max="5905" width="10.625" style="190" customWidth="1"/>
    <col min="5906" max="5906" width="15.625" style="190" customWidth="1"/>
    <col min="5907" max="5907" width="8.625" style="190" customWidth="1"/>
    <col min="5908" max="5908" width="22.5" style="190" customWidth="1"/>
    <col min="5909" max="5909" width="8" style="190" bestFit="1" customWidth="1"/>
    <col min="5910" max="5910" width="8.5" style="190" customWidth="1"/>
    <col min="5911" max="6149" width="9" style="190"/>
    <col min="6150" max="6152" width="8" style="190" bestFit="1" customWidth="1"/>
    <col min="6153" max="6153" width="13.75" style="190" customWidth="1"/>
    <col min="6154" max="6155" width="12.375" style="190" bestFit="1" customWidth="1"/>
    <col min="6156" max="6156" width="22.75" style="190" customWidth="1"/>
    <col min="6157" max="6157" width="52" style="190" customWidth="1"/>
    <col min="6158" max="6158" width="12.375" style="190" bestFit="1" customWidth="1"/>
    <col min="6159" max="6159" width="9.625" style="190" bestFit="1" customWidth="1"/>
    <col min="6160" max="6160" width="15.625" style="190" customWidth="1"/>
    <col min="6161" max="6161" width="10.625" style="190" customWidth="1"/>
    <col min="6162" max="6162" width="15.625" style="190" customWidth="1"/>
    <col min="6163" max="6163" width="8.625" style="190" customWidth="1"/>
    <col min="6164" max="6164" width="22.5" style="190" customWidth="1"/>
    <col min="6165" max="6165" width="8" style="190" bestFit="1" customWidth="1"/>
    <col min="6166" max="6166" width="8.5" style="190" customWidth="1"/>
    <col min="6167" max="6405" width="9" style="190"/>
    <col min="6406" max="6408" width="8" style="190" bestFit="1" customWidth="1"/>
    <col min="6409" max="6409" width="13.75" style="190" customWidth="1"/>
    <col min="6410" max="6411" width="12.375" style="190" bestFit="1" customWidth="1"/>
    <col min="6412" max="6412" width="22.75" style="190" customWidth="1"/>
    <col min="6413" max="6413" width="52" style="190" customWidth="1"/>
    <col min="6414" max="6414" width="12.375" style="190" bestFit="1" customWidth="1"/>
    <col min="6415" max="6415" width="9.625" style="190" bestFit="1" customWidth="1"/>
    <col min="6416" max="6416" width="15.625" style="190" customWidth="1"/>
    <col min="6417" max="6417" width="10.625" style="190" customWidth="1"/>
    <col min="6418" max="6418" width="15.625" style="190" customWidth="1"/>
    <col min="6419" max="6419" width="8.625" style="190" customWidth="1"/>
    <col min="6420" max="6420" width="22.5" style="190" customWidth="1"/>
    <col min="6421" max="6421" width="8" style="190" bestFit="1" customWidth="1"/>
    <col min="6422" max="6422" width="8.5" style="190" customWidth="1"/>
    <col min="6423" max="6661" width="9" style="190"/>
    <col min="6662" max="6664" width="8" style="190" bestFit="1" customWidth="1"/>
    <col min="6665" max="6665" width="13.75" style="190" customWidth="1"/>
    <col min="6666" max="6667" width="12.375" style="190" bestFit="1" customWidth="1"/>
    <col min="6668" max="6668" width="22.75" style="190" customWidth="1"/>
    <col min="6669" max="6669" width="52" style="190" customWidth="1"/>
    <col min="6670" max="6670" width="12.375" style="190" bestFit="1" customWidth="1"/>
    <col min="6671" max="6671" width="9.625" style="190" bestFit="1" customWidth="1"/>
    <col min="6672" max="6672" width="15.625" style="190" customWidth="1"/>
    <col min="6673" max="6673" width="10.625" style="190" customWidth="1"/>
    <col min="6674" max="6674" width="15.625" style="190" customWidth="1"/>
    <col min="6675" max="6675" width="8.625" style="190" customWidth="1"/>
    <col min="6676" max="6676" width="22.5" style="190" customWidth="1"/>
    <col min="6677" max="6677" width="8" style="190" bestFit="1" customWidth="1"/>
    <col min="6678" max="6678" width="8.5" style="190" customWidth="1"/>
    <col min="6679" max="6917" width="9" style="190"/>
    <col min="6918" max="6920" width="8" style="190" bestFit="1" customWidth="1"/>
    <col min="6921" max="6921" width="13.75" style="190" customWidth="1"/>
    <col min="6922" max="6923" width="12.375" style="190" bestFit="1" customWidth="1"/>
    <col min="6924" max="6924" width="22.75" style="190" customWidth="1"/>
    <col min="6925" max="6925" width="52" style="190" customWidth="1"/>
    <col min="6926" max="6926" width="12.375" style="190" bestFit="1" customWidth="1"/>
    <col min="6927" max="6927" width="9.625" style="190" bestFit="1" customWidth="1"/>
    <col min="6928" max="6928" width="15.625" style="190" customWidth="1"/>
    <col min="6929" max="6929" width="10.625" style="190" customWidth="1"/>
    <col min="6930" max="6930" width="15.625" style="190" customWidth="1"/>
    <col min="6931" max="6931" width="8.625" style="190" customWidth="1"/>
    <col min="6932" max="6932" width="22.5" style="190" customWidth="1"/>
    <col min="6933" max="6933" width="8" style="190" bestFit="1" customWidth="1"/>
    <col min="6934" max="6934" width="8.5" style="190" customWidth="1"/>
    <col min="6935" max="7173" width="9" style="190"/>
    <col min="7174" max="7176" width="8" style="190" bestFit="1" customWidth="1"/>
    <col min="7177" max="7177" width="13.75" style="190" customWidth="1"/>
    <col min="7178" max="7179" width="12.375" style="190" bestFit="1" customWidth="1"/>
    <col min="7180" max="7180" width="22.75" style="190" customWidth="1"/>
    <col min="7181" max="7181" width="52" style="190" customWidth="1"/>
    <col min="7182" max="7182" width="12.375" style="190" bestFit="1" customWidth="1"/>
    <col min="7183" max="7183" width="9.625" style="190" bestFit="1" customWidth="1"/>
    <col min="7184" max="7184" width="15.625" style="190" customWidth="1"/>
    <col min="7185" max="7185" width="10.625" style="190" customWidth="1"/>
    <col min="7186" max="7186" width="15.625" style="190" customWidth="1"/>
    <col min="7187" max="7187" width="8.625" style="190" customWidth="1"/>
    <col min="7188" max="7188" width="22.5" style="190" customWidth="1"/>
    <col min="7189" max="7189" width="8" style="190" bestFit="1" customWidth="1"/>
    <col min="7190" max="7190" width="8.5" style="190" customWidth="1"/>
    <col min="7191" max="7429" width="9" style="190"/>
    <col min="7430" max="7432" width="8" style="190" bestFit="1" customWidth="1"/>
    <col min="7433" max="7433" width="13.75" style="190" customWidth="1"/>
    <col min="7434" max="7435" width="12.375" style="190" bestFit="1" customWidth="1"/>
    <col min="7436" max="7436" width="22.75" style="190" customWidth="1"/>
    <col min="7437" max="7437" width="52" style="190" customWidth="1"/>
    <col min="7438" max="7438" width="12.375" style="190" bestFit="1" customWidth="1"/>
    <col min="7439" max="7439" width="9.625" style="190" bestFit="1" customWidth="1"/>
    <col min="7440" max="7440" width="15.625" style="190" customWidth="1"/>
    <col min="7441" max="7441" width="10.625" style="190" customWidth="1"/>
    <col min="7442" max="7442" width="15.625" style="190" customWidth="1"/>
    <col min="7443" max="7443" width="8.625" style="190" customWidth="1"/>
    <col min="7444" max="7444" width="22.5" style="190" customWidth="1"/>
    <col min="7445" max="7445" width="8" style="190" bestFit="1" customWidth="1"/>
    <col min="7446" max="7446" width="8.5" style="190" customWidth="1"/>
    <col min="7447" max="7685" width="9" style="190"/>
    <col min="7686" max="7688" width="8" style="190" bestFit="1" customWidth="1"/>
    <col min="7689" max="7689" width="13.75" style="190" customWidth="1"/>
    <col min="7690" max="7691" width="12.375" style="190" bestFit="1" customWidth="1"/>
    <col min="7692" max="7692" width="22.75" style="190" customWidth="1"/>
    <col min="7693" max="7693" width="52" style="190" customWidth="1"/>
    <col min="7694" max="7694" width="12.375" style="190" bestFit="1" customWidth="1"/>
    <col min="7695" max="7695" width="9.625" style="190" bestFit="1" customWidth="1"/>
    <col min="7696" max="7696" width="15.625" style="190" customWidth="1"/>
    <col min="7697" max="7697" width="10.625" style="190" customWidth="1"/>
    <col min="7698" max="7698" width="15.625" style="190" customWidth="1"/>
    <col min="7699" max="7699" width="8.625" style="190" customWidth="1"/>
    <col min="7700" max="7700" width="22.5" style="190" customWidth="1"/>
    <col min="7701" max="7701" width="8" style="190" bestFit="1" customWidth="1"/>
    <col min="7702" max="7702" width="8.5" style="190" customWidth="1"/>
    <col min="7703" max="7941" width="9" style="190"/>
    <col min="7942" max="7944" width="8" style="190" bestFit="1" customWidth="1"/>
    <col min="7945" max="7945" width="13.75" style="190" customWidth="1"/>
    <col min="7946" max="7947" width="12.375" style="190" bestFit="1" customWidth="1"/>
    <col min="7948" max="7948" width="22.75" style="190" customWidth="1"/>
    <col min="7949" max="7949" width="52" style="190" customWidth="1"/>
    <col min="7950" max="7950" width="12.375" style="190" bestFit="1" customWidth="1"/>
    <col min="7951" max="7951" width="9.625" style="190" bestFit="1" customWidth="1"/>
    <col min="7952" max="7952" width="15.625" style="190" customWidth="1"/>
    <col min="7953" max="7953" width="10.625" style="190" customWidth="1"/>
    <col min="7954" max="7954" width="15.625" style="190" customWidth="1"/>
    <col min="7955" max="7955" width="8.625" style="190" customWidth="1"/>
    <col min="7956" max="7956" width="22.5" style="190" customWidth="1"/>
    <col min="7957" max="7957" width="8" style="190" bestFit="1" customWidth="1"/>
    <col min="7958" max="7958" width="8.5" style="190" customWidth="1"/>
    <col min="7959" max="8197" width="9" style="190"/>
    <col min="8198" max="8200" width="8" style="190" bestFit="1" customWidth="1"/>
    <col min="8201" max="8201" width="13.75" style="190" customWidth="1"/>
    <col min="8202" max="8203" width="12.375" style="190" bestFit="1" customWidth="1"/>
    <col min="8204" max="8204" width="22.75" style="190" customWidth="1"/>
    <col min="8205" max="8205" width="52" style="190" customWidth="1"/>
    <col min="8206" max="8206" width="12.375" style="190" bestFit="1" customWidth="1"/>
    <col min="8207" max="8207" width="9.625" style="190" bestFit="1" customWidth="1"/>
    <col min="8208" max="8208" width="15.625" style="190" customWidth="1"/>
    <col min="8209" max="8209" width="10.625" style="190" customWidth="1"/>
    <col min="8210" max="8210" width="15.625" style="190" customWidth="1"/>
    <col min="8211" max="8211" width="8.625" style="190" customWidth="1"/>
    <col min="8212" max="8212" width="22.5" style="190" customWidth="1"/>
    <col min="8213" max="8213" width="8" style="190" bestFit="1" customWidth="1"/>
    <col min="8214" max="8214" width="8.5" style="190" customWidth="1"/>
    <col min="8215" max="8453" width="9" style="190"/>
    <col min="8454" max="8456" width="8" style="190" bestFit="1" customWidth="1"/>
    <col min="8457" max="8457" width="13.75" style="190" customWidth="1"/>
    <col min="8458" max="8459" width="12.375" style="190" bestFit="1" customWidth="1"/>
    <col min="8460" max="8460" width="22.75" style="190" customWidth="1"/>
    <col min="8461" max="8461" width="52" style="190" customWidth="1"/>
    <col min="8462" max="8462" width="12.375" style="190" bestFit="1" customWidth="1"/>
    <col min="8463" max="8463" width="9.625" style="190" bestFit="1" customWidth="1"/>
    <col min="8464" max="8464" width="15.625" style="190" customWidth="1"/>
    <col min="8465" max="8465" width="10.625" style="190" customWidth="1"/>
    <col min="8466" max="8466" width="15.625" style="190" customWidth="1"/>
    <col min="8467" max="8467" width="8.625" style="190" customWidth="1"/>
    <col min="8468" max="8468" width="22.5" style="190" customWidth="1"/>
    <col min="8469" max="8469" width="8" style="190" bestFit="1" customWidth="1"/>
    <col min="8470" max="8470" width="8.5" style="190" customWidth="1"/>
    <col min="8471" max="8709" width="9" style="190"/>
    <col min="8710" max="8712" width="8" style="190" bestFit="1" customWidth="1"/>
    <col min="8713" max="8713" width="13.75" style="190" customWidth="1"/>
    <col min="8714" max="8715" width="12.375" style="190" bestFit="1" customWidth="1"/>
    <col min="8716" max="8716" width="22.75" style="190" customWidth="1"/>
    <col min="8717" max="8717" width="52" style="190" customWidth="1"/>
    <col min="8718" max="8718" width="12.375" style="190" bestFit="1" customWidth="1"/>
    <col min="8719" max="8719" width="9.625" style="190" bestFit="1" customWidth="1"/>
    <col min="8720" max="8720" width="15.625" style="190" customWidth="1"/>
    <col min="8721" max="8721" width="10.625" style="190" customWidth="1"/>
    <col min="8722" max="8722" width="15.625" style="190" customWidth="1"/>
    <col min="8723" max="8723" width="8.625" style="190" customWidth="1"/>
    <col min="8724" max="8724" width="22.5" style="190" customWidth="1"/>
    <col min="8725" max="8725" width="8" style="190" bestFit="1" customWidth="1"/>
    <col min="8726" max="8726" width="8.5" style="190" customWidth="1"/>
    <col min="8727" max="8965" width="9" style="190"/>
    <col min="8966" max="8968" width="8" style="190" bestFit="1" customWidth="1"/>
    <col min="8969" max="8969" width="13.75" style="190" customWidth="1"/>
    <col min="8970" max="8971" width="12.375" style="190" bestFit="1" customWidth="1"/>
    <col min="8972" max="8972" width="22.75" style="190" customWidth="1"/>
    <col min="8973" max="8973" width="52" style="190" customWidth="1"/>
    <col min="8974" max="8974" width="12.375" style="190" bestFit="1" customWidth="1"/>
    <col min="8975" max="8975" width="9.625" style="190" bestFit="1" customWidth="1"/>
    <col min="8976" max="8976" width="15.625" style="190" customWidth="1"/>
    <col min="8977" max="8977" width="10.625" style="190" customWidth="1"/>
    <col min="8978" max="8978" width="15.625" style="190" customWidth="1"/>
    <col min="8979" max="8979" width="8.625" style="190" customWidth="1"/>
    <col min="8980" max="8980" width="22.5" style="190" customWidth="1"/>
    <col min="8981" max="8981" width="8" style="190" bestFit="1" customWidth="1"/>
    <col min="8982" max="8982" width="8.5" style="190" customWidth="1"/>
    <col min="8983" max="9221" width="9" style="190"/>
    <col min="9222" max="9224" width="8" style="190" bestFit="1" customWidth="1"/>
    <col min="9225" max="9225" width="13.75" style="190" customWidth="1"/>
    <col min="9226" max="9227" width="12.375" style="190" bestFit="1" customWidth="1"/>
    <col min="9228" max="9228" width="22.75" style="190" customWidth="1"/>
    <col min="9229" max="9229" width="52" style="190" customWidth="1"/>
    <col min="9230" max="9230" width="12.375" style="190" bestFit="1" customWidth="1"/>
    <col min="9231" max="9231" width="9.625" style="190" bestFit="1" customWidth="1"/>
    <col min="9232" max="9232" width="15.625" style="190" customWidth="1"/>
    <col min="9233" max="9233" width="10.625" style="190" customWidth="1"/>
    <col min="9234" max="9234" width="15.625" style="190" customWidth="1"/>
    <col min="9235" max="9235" width="8.625" style="190" customWidth="1"/>
    <col min="9236" max="9236" width="22.5" style="190" customWidth="1"/>
    <col min="9237" max="9237" width="8" style="190" bestFit="1" customWidth="1"/>
    <col min="9238" max="9238" width="8.5" style="190" customWidth="1"/>
    <col min="9239" max="9477" width="9" style="190"/>
    <col min="9478" max="9480" width="8" style="190" bestFit="1" customWidth="1"/>
    <col min="9481" max="9481" width="13.75" style="190" customWidth="1"/>
    <col min="9482" max="9483" width="12.375" style="190" bestFit="1" customWidth="1"/>
    <col min="9484" max="9484" width="22.75" style="190" customWidth="1"/>
    <col min="9485" max="9485" width="52" style="190" customWidth="1"/>
    <col min="9486" max="9486" width="12.375" style="190" bestFit="1" customWidth="1"/>
    <col min="9487" max="9487" width="9.625" style="190" bestFit="1" customWidth="1"/>
    <col min="9488" max="9488" width="15.625" style="190" customWidth="1"/>
    <col min="9489" max="9489" width="10.625" style="190" customWidth="1"/>
    <col min="9490" max="9490" width="15.625" style="190" customWidth="1"/>
    <col min="9491" max="9491" width="8.625" style="190" customWidth="1"/>
    <col min="9492" max="9492" width="22.5" style="190" customWidth="1"/>
    <col min="9493" max="9493" width="8" style="190" bestFit="1" customWidth="1"/>
    <col min="9494" max="9494" width="8.5" style="190" customWidth="1"/>
    <col min="9495" max="9733" width="9" style="190"/>
    <col min="9734" max="9736" width="8" style="190" bestFit="1" customWidth="1"/>
    <col min="9737" max="9737" width="13.75" style="190" customWidth="1"/>
    <col min="9738" max="9739" width="12.375" style="190" bestFit="1" customWidth="1"/>
    <col min="9740" max="9740" width="22.75" style="190" customWidth="1"/>
    <col min="9741" max="9741" width="52" style="190" customWidth="1"/>
    <col min="9742" max="9742" width="12.375" style="190" bestFit="1" customWidth="1"/>
    <col min="9743" max="9743" width="9.625" style="190" bestFit="1" customWidth="1"/>
    <col min="9744" max="9744" width="15.625" style="190" customWidth="1"/>
    <col min="9745" max="9745" width="10.625" style="190" customWidth="1"/>
    <col min="9746" max="9746" width="15.625" style="190" customWidth="1"/>
    <col min="9747" max="9747" width="8.625" style="190" customWidth="1"/>
    <col min="9748" max="9748" width="22.5" style="190" customWidth="1"/>
    <col min="9749" max="9749" width="8" style="190" bestFit="1" customWidth="1"/>
    <col min="9750" max="9750" width="8.5" style="190" customWidth="1"/>
    <col min="9751" max="9989" width="9" style="190"/>
    <col min="9990" max="9992" width="8" style="190" bestFit="1" customWidth="1"/>
    <col min="9993" max="9993" width="13.75" style="190" customWidth="1"/>
    <col min="9994" max="9995" width="12.375" style="190" bestFit="1" customWidth="1"/>
    <col min="9996" max="9996" width="22.75" style="190" customWidth="1"/>
    <col min="9997" max="9997" width="52" style="190" customWidth="1"/>
    <col min="9998" max="9998" width="12.375" style="190" bestFit="1" customWidth="1"/>
    <col min="9999" max="9999" width="9.625" style="190" bestFit="1" customWidth="1"/>
    <col min="10000" max="10000" width="15.625" style="190" customWidth="1"/>
    <col min="10001" max="10001" width="10.625" style="190" customWidth="1"/>
    <col min="10002" max="10002" width="15.625" style="190" customWidth="1"/>
    <col min="10003" max="10003" width="8.625" style="190" customWidth="1"/>
    <col min="10004" max="10004" width="22.5" style="190" customWidth="1"/>
    <col min="10005" max="10005" width="8" style="190" bestFit="1" customWidth="1"/>
    <col min="10006" max="10006" width="8.5" style="190" customWidth="1"/>
    <col min="10007" max="10245" width="9" style="190"/>
    <col min="10246" max="10248" width="8" style="190" bestFit="1" customWidth="1"/>
    <col min="10249" max="10249" width="13.75" style="190" customWidth="1"/>
    <col min="10250" max="10251" width="12.375" style="190" bestFit="1" customWidth="1"/>
    <col min="10252" max="10252" width="22.75" style="190" customWidth="1"/>
    <col min="10253" max="10253" width="52" style="190" customWidth="1"/>
    <col min="10254" max="10254" width="12.375" style="190" bestFit="1" customWidth="1"/>
    <col min="10255" max="10255" width="9.625" style="190" bestFit="1" customWidth="1"/>
    <col min="10256" max="10256" width="15.625" style="190" customWidth="1"/>
    <col min="10257" max="10257" width="10.625" style="190" customWidth="1"/>
    <col min="10258" max="10258" width="15.625" style="190" customWidth="1"/>
    <col min="10259" max="10259" width="8.625" style="190" customWidth="1"/>
    <col min="10260" max="10260" width="22.5" style="190" customWidth="1"/>
    <col min="10261" max="10261" width="8" style="190" bestFit="1" customWidth="1"/>
    <col min="10262" max="10262" width="8.5" style="190" customWidth="1"/>
    <col min="10263" max="10501" width="9" style="190"/>
    <col min="10502" max="10504" width="8" style="190" bestFit="1" customWidth="1"/>
    <col min="10505" max="10505" width="13.75" style="190" customWidth="1"/>
    <col min="10506" max="10507" width="12.375" style="190" bestFit="1" customWidth="1"/>
    <col min="10508" max="10508" width="22.75" style="190" customWidth="1"/>
    <col min="10509" max="10509" width="52" style="190" customWidth="1"/>
    <col min="10510" max="10510" width="12.375" style="190" bestFit="1" customWidth="1"/>
    <col min="10511" max="10511" width="9.625" style="190" bestFit="1" customWidth="1"/>
    <col min="10512" max="10512" width="15.625" style="190" customWidth="1"/>
    <col min="10513" max="10513" width="10.625" style="190" customWidth="1"/>
    <col min="10514" max="10514" width="15.625" style="190" customWidth="1"/>
    <col min="10515" max="10515" width="8.625" style="190" customWidth="1"/>
    <col min="10516" max="10516" width="22.5" style="190" customWidth="1"/>
    <col min="10517" max="10517" width="8" style="190" bestFit="1" customWidth="1"/>
    <col min="10518" max="10518" width="8.5" style="190" customWidth="1"/>
    <col min="10519" max="10757" width="9" style="190"/>
    <col min="10758" max="10760" width="8" style="190" bestFit="1" customWidth="1"/>
    <col min="10761" max="10761" width="13.75" style="190" customWidth="1"/>
    <col min="10762" max="10763" width="12.375" style="190" bestFit="1" customWidth="1"/>
    <col min="10764" max="10764" width="22.75" style="190" customWidth="1"/>
    <col min="10765" max="10765" width="52" style="190" customWidth="1"/>
    <col min="10766" max="10766" width="12.375" style="190" bestFit="1" customWidth="1"/>
    <col min="10767" max="10767" width="9.625" style="190" bestFit="1" customWidth="1"/>
    <col min="10768" max="10768" width="15.625" style="190" customWidth="1"/>
    <col min="10769" max="10769" width="10.625" style="190" customWidth="1"/>
    <col min="10770" max="10770" width="15.625" style="190" customWidth="1"/>
    <col min="10771" max="10771" width="8.625" style="190" customWidth="1"/>
    <col min="10772" max="10772" width="22.5" style="190" customWidth="1"/>
    <col min="10773" max="10773" width="8" style="190" bestFit="1" customWidth="1"/>
    <col min="10774" max="10774" width="8.5" style="190" customWidth="1"/>
    <col min="10775" max="11013" width="9" style="190"/>
    <col min="11014" max="11016" width="8" style="190" bestFit="1" customWidth="1"/>
    <col min="11017" max="11017" width="13.75" style="190" customWidth="1"/>
    <col min="11018" max="11019" width="12.375" style="190" bestFit="1" customWidth="1"/>
    <col min="11020" max="11020" width="22.75" style="190" customWidth="1"/>
    <col min="11021" max="11021" width="52" style="190" customWidth="1"/>
    <col min="11022" max="11022" width="12.375" style="190" bestFit="1" customWidth="1"/>
    <col min="11023" max="11023" width="9.625" style="190" bestFit="1" customWidth="1"/>
    <col min="11024" max="11024" width="15.625" style="190" customWidth="1"/>
    <col min="11025" max="11025" width="10.625" style="190" customWidth="1"/>
    <col min="11026" max="11026" width="15.625" style="190" customWidth="1"/>
    <col min="11027" max="11027" width="8.625" style="190" customWidth="1"/>
    <col min="11028" max="11028" width="22.5" style="190" customWidth="1"/>
    <col min="11029" max="11029" width="8" style="190" bestFit="1" customWidth="1"/>
    <col min="11030" max="11030" width="8.5" style="190" customWidth="1"/>
    <col min="11031" max="11269" width="9" style="190"/>
    <col min="11270" max="11272" width="8" style="190" bestFit="1" customWidth="1"/>
    <col min="11273" max="11273" width="13.75" style="190" customWidth="1"/>
    <col min="11274" max="11275" width="12.375" style="190" bestFit="1" customWidth="1"/>
    <col min="11276" max="11276" width="22.75" style="190" customWidth="1"/>
    <col min="11277" max="11277" width="52" style="190" customWidth="1"/>
    <col min="11278" max="11278" width="12.375" style="190" bestFit="1" customWidth="1"/>
    <col min="11279" max="11279" width="9.625" style="190" bestFit="1" customWidth="1"/>
    <col min="11280" max="11280" width="15.625" style="190" customWidth="1"/>
    <col min="11281" max="11281" width="10.625" style="190" customWidth="1"/>
    <col min="11282" max="11282" width="15.625" style="190" customWidth="1"/>
    <col min="11283" max="11283" width="8.625" style="190" customWidth="1"/>
    <col min="11284" max="11284" width="22.5" style="190" customWidth="1"/>
    <col min="11285" max="11285" width="8" style="190" bestFit="1" customWidth="1"/>
    <col min="11286" max="11286" width="8.5" style="190" customWidth="1"/>
    <col min="11287" max="11525" width="9" style="190"/>
    <col min="11526" max="11528" width="8" style="190" bestFit="1" customWidth="1"/>
    <col min="11529" max="11529" width="13.75" style="190" customWidth="1"/>
    <col min="11530" max="11531" width="12.375" style="190" bestFit="1" customWidth="1"/>
    <col min="11532" max="11532" width="22.75" style="190" customWidth="1"/>
    <col min="11533" max="11533" width="52" style="190" customWidth="1"/>
    <col min="11534" max="11534" width="12.375" style="190" bestFit="1" customWidth="1"/>
    <col min="11535" max="11535" width="9.625" style="190" bestFit="1" customWidth="1"/>
    <col min="11536" max="11536" width="15.625" style="190" customWidth="1"/>
    <col min="11537" max="11537" width="10.625" style="190" customWidth="1"/>
    <col min="11538" max="11538" width="15.625" style="190" customWidth="1"/>
    <col min="11539" max="11539" width="8.625" style="190" customWidth="1"/>
    <col min="11540" max="11540" width="22.5" style="190" customWidth="1"/>
    <col min="11541" max="11541" width="8" style="190" bestFit="1" customWidth="1"/>
    <col min="11542" max="11542" width="8.5" style="190" customWidth="1"/>
    <col min="11543" max="11781" width="9" style="190"/>
    <col min="11782" max="11784" width="8" style="190" bestFit="1" customWidth="1"/>
    <col min="11785" max="11785" width="13.75" style="190" customWidth="1"/>
    <col min="11786" max="11787" width="12.375" style="190" bestFit="1" customWidth="1"/>
    <col min="11788" max="11788" width="22.75" style="190" customWidth="1"/>
    <col min="11789" max="11789" width="52" style="190" customWidth="1"/>
    <col min="11790" max="11790" width="12.375" style="190" bestFit="1" customWidth="1"/>
    <col min="11791" max="11791" width="9.625" style="190" bestFit="1" customWidth="1"/>
    <col min="11792" max="11792" width="15.625" style="190" customWidth="1"/>
    <col min="11793" max="11793" width="10.625" style="190" customWidth="1"/>
    <col min="11794" max="11794" width="15.625" style="190" customWidth="1"/>
    <col min="11795" max="11795" width="8.625" style="190" customWidth="1"/>
    <col min="11796" max="11796" width="22.5" style="190" customWidth="1"/>
    <col min="11797" max="11797" width="8" style="190" bestFit="1" customWidth="1"/>
    <col min="11798" max="11798" width="8.5" style="190" customWidth="1"/>
    <col min="11799" max="12037" width="9" style="190"/>
    <col min="12038" max="12040" width="8" style="190" bestFit="1" customWidth="1"/>
    <col min="12041" max="12041" width="13.75" style="190" customWidth="1"/>
    <col min="12042" max="12043" width="12.375" style="190" bestFit="1" customWidth="1"/>
    <col min="12044" max="12044" width="22.75" style="190" customWidth="1"/>
    <col min="12045" max="12045" width="52" style="190" customWidth="1"/>
    <col min="12046" max="12046" width="12.375" style="190" bestFit="1" customWidth="1"/>
    <col min="12047" max="12047" width="9.625" style="190" bestFit="1" customWidth="1"/>
    <col min="12048" max="12048" width="15.625" style="190" customWidth="1"/>
    <col min="12049" max="12049" width="10.625" style="190" customWidth="1"/>
    <col min="12050" max="12050" width="15.625" style="190" customWidth="1"/>
    <col min="12051" max="12051" width="8.625" style="190" customWidth="1"/>
    <col min="12052" max="12052" width="22.5" style="190" customWidth="1"/>
    <col min="12053" max="12053" width="8" style="190" bestFit="1" customWidth="1"/>
    <col min="12054" max="12054" width="8.5" style="190" customWidth="1"/>
    <col min="12055" max="12293" width="9" style="190"/>
    <col min="12294" max="12296" width="8" style="190" bestFit="1" customWidth="1"/>
    <col min="12297" max="12297" width="13.75" style="190" customWidth="1"/>
    <col min="12298" max="12299" width="12.375" style="190" bestFit="1" customWidth="1"/>
    <col min="12300" max="12300" width="22.75" style="190" customWidth="1"/>
    <col min="12301" max="12301" width="52" style="190" customWidth="1"/>
    <col min="12302" max="12302" width="12.375" style="190" bestFit="1" customWidth="1"/>
    <col min="12303" max="12303" width="9.625" style="190" bestFit="1" customWidth="1"/>
    <col min="12304" max="12304" width="15.625" style="190" customWidth="1"/>
    <col min="12305" max="12305" width="10.625" style="190" customWidth="1"/>
    <col min="12306" max="12306" width="15.625" style="190" customWidth="1"/>
    <col min="12307" max="12307" width="8.625" style="190" customWidth="1"/>
    <col min="12308" max="12308" width="22.5" style="190" customWidth="1"/>
    <col min="12309" max="12309" width="8" style="190" bestFit="1" customWidth="1"/>
    <col min="12310" max="12310" width="8.5" style="190" customWidth="1"/>
    <col min="12311" max="12549" width="9" style="190"/>
    <col min="12550" max="12552" width="8" style="190" bestFit="1" customWidth="1"/>
    <col min="12553" max="12553" width="13.75" style="190" customWidth="1"/>
    <col min="12554" max="12555" width="12.375" style="190" bestFit="1" customWidth="1"/>
    <col min="12556" max="12556" width="22.75" style="190" customWidth="1"/>
    <col min="12557" max="12557" width="52" style="190" customWidth="1"/>
    <col min="12558" max="12558" width="12.375" style="190" bestFit="1" customWidth="1"/>
    <col min="12559" max="12559" width="9.625" style="190" bestFit="1" customWidth="1"/>
    <col min="12560" max="12560" width="15.625" style="190" customWidth="1"/>
    <col min="12561" max="12561" width="10.625" style="190" customWidth="1"/>
    <col min="12562" max="12562" width="15.625" style="190" customWidth="1"/>
    <col min="12563" max="12563" width="8.625" style="190" customWidth="1"/>
    <col min="12564" max="12564" width="22.5" style="190" customWidth="1"/>
    <col min="12565" max="12565" width="8" style="190" bestFit="1" customWidth="1"/>
    <col min="12566" max="12566" width="8.5" style="190" customWidth="1"/>
    <col min="12567" max="12805" width="9" style="190"/>
    <col min="12806" max="12808" width="8" style="190" bestFit="1" customWidth="1"/>
    <col min="12809" max="12809" width="13.75" style="190" customWidth="1"/>
    <col min="12810" max="12811" width="12.375" style="190" bestFit="1" customWidth="1"/>
    <col min="12812" max="12812" width="22.75" style="190" customWidth="1"/>
    <col min="12813" max="12813" width="52" style="190" customWidth="1"/>
    <col min="12814" max="12814" width="12.375" style="190" bestFit="1" customWidth="1"/>
    <col min="12815" max="12815" width="9.625" style="190" bestFit="1" customWidth="1"/>
    <col min="12816" max="12816" width="15.625" style="190" customWidth="1"/>
    <col min="12817" max="12817" width="10.625" style="190" customWidth="1"/>
    <col min="12818" max="12818" width="15.625" style="190" customWidth="1"/>
    <col min="12819" max="12819" width="8.625" style="190" customWidth="1"/>
    <col min="12820" max="12820" width="22.5" style="190" customWidth="1"/>
    <col min="12821" max="12821" width="8" style="190" bestFit="1" customWidth="1"/>
    <col min="12822" max="12822" width="8.5" style="190" customWidth="1"/>
    <col min="12823" max="13061" width="9" style="190"/>
    <col min="13062" max="13064" width="8" style="190" bestFit="1" customWidth="1"/>
    <col min="13065" max="13065" width="13.75" style="190" customWidth="1"/>
    <col min="13066" max="13067" width="12.375" style="190" bestFit="1" customWidth="1"/>
    <col min="13068" max="13068" width="22.75" style="190" customWidth="1"/>
    <col min="13069" max="13069" width="52" style="190" customWidth="1"/>
    <col min="13070" max="13070" width="12.375" style="190" bestFit="1" customWidth="1"/>
    <col min="13071" max="13071" width="9.625" style="190" bestFit="1" customWidth="1"/>
    <col min="13072" max="13072" width="15.625" style="190" customWidth="1"/>
    <col min="13073" max="13073" width="10.625" style="190" customWidth="1"/>
    <col min="13074" max="13074" width="15.625" style="190" customWidth="1"/>
    <col min="13075" max="13075" width="8.625" style="190" customWidth="1"/>
    <col min="13076" max="13076" width="22.5" style="190" customWidth="1"/>
    <col min="13077" max="13077" width="8" style="190" bestFit="1" customWidth="1"/>
    <col min="13078" max="13078" width="8.5" style="190" customWidth="1"/>
    <col min="13079" max="13317" width="9" style="190"/>
    <col min="13318" max="13320" width="8" style="190" bestFit="1" customWidth="1"/>
    <col min="13321" max="13321" width="13.75" style="190" customWidth="1"/>
    <col min="13322" max="13323" width="12.375" style="190" bestFit="1" customWidth="1"/>
    <col min="13324" max="13324" width="22.75" style="190" customWidth="1"/>
    <col min="13325" max="13325" width="52" style="190" customWidth="1"/>
    <col min="13326" max="13326" width="12.375" style="190" bestFit="1" customWidth="1"/>
    <col min="13327" max="13327" width="9.625" style="190" bestFit="1" customWidth="1"/>
    <col min="13328" max="13328" width="15.625" style="190" customWidth="1"/>
    <col min="13329" max="13329" width="10.625" style="190" customWidth="1"/>
    <col min="13330" max="13330" width="15.625" style="190" customWidth="1"/>
    <col min="13331" max="13331" width="8.625" style="190" customWidth="1"/>
    <col min="13332" max="13332" width="22.5" style="190" customWidth="1"/>
    <col min="13333" max="13333" width="8" style="190" bestFit="1" customWidth="1"/>
    <col min="13334" max="13334" width="8.5" style="190" customWidth="1"/>
    <col min="13335" max="13573" width="9" style="190"/>
    <col min="13574" max="13576" width="8" style="190" bestFit="1" customWidth="1"/>
    <col min="13577" max="13577" width="13.75" style="190" customWidth="1"/>
    <col min="13578" max="13579" width="12.375" style="190" bestFit="1" customWidth="1"/>
    <col min="13580" max="13580" width="22.75" style="190" customWidth="1"/>
    <col min="13581" max="13581" width="52" style="190" customWidth="1"/>
    <col min="13582" max="13582" width="12.375" style="190" bestFit="1" customWidth="1"/>
    <col min="13583" max="13583" width="9.625" style="190" bestFit="1" customWidth="1"/>
    <col min="13584" max="13584" width="15.625" style="190" customWidth="1"/>
    <col min="13585" max="13585" width="10.625" style="190" customWidth="1"/>
    <col min="13586" max="13586" width="15.625" style="190" customWidth="1"/>
    <col min="13587" max="13587" width="8.625" style="190" customWidth="1"/>
    <col min="13588" max="13588" width="22.5" style="190" customWidth="1"/>
    <col min="13589" max="13589" width="8" style="190" bestFit="1" customWidth="1"/>
    <col min="13590" max="13590" width="8.5" style="190" customWidth="1"/>
    <col min="13591" max="13829" width="9" style="190"/>
    <col min="13830" max="13832" width="8" style="190" bestFit="1" customWidth="1"/>
    <col min="13833" max="13833" width="13.75" style="190" customWidth="1"/>
    <col min="13834" max="13835" width="12.375" style="190" bestFit="1" customWidth="1"/>
    <col min="13836" max="13836" width="22.75" style="190" customWidth="1"/>
    <col min="13837" max="13837" width="52" style="190" customWidth="1"/>
    <col min="13838" max="13838" width="12.375" style="190" bestFit="1" customWidth="1"/>
    <col min="13839" max="13839" width="9.625" style="190" bestFit="1" customWidth="1"/>
    <col min="13840" max="13840" width="15.625" style="190" customWidth="1"/>
    <col min="13841" max="13841" width="10.625" style="190" customWidth="1"/>
    <col min="13842" max="13842" width="15.625" style="190" customWidth="1"/>
    <col min="13843" max="13843" width="8.625" style="190" customWidth="1"/>
    <col min="13844" max="13844" width="22.5" style="190" customWidth="1"/>
    <col min="13845" max="13845" width="8" style="190" bestFit="1" customWidth="1"/>
    <col min="13846" max="13846" width="8.5" style="190" customWidth="1"/>
    <col min="13847" max="14085" width="9" style="190"/>
    <col min="14086" max="14088" width="8" style="190" bestFit="1" customWidth="1"/>
    <col min="14089" max="14089" width="13.75" style="190" customWidth="1"/>
    <col min="14090" max="14091" width="12.375" style="190" bestFit="1" customWidth="1"/>
    <col min="14092" max="14092" width="22.75" style="190" customWidth="1"/>
    <col min="14093" max="14093" width="52" style="190" customWidth="1"/>
    <col min="14094" max="14094" width="12.375" style="190" bestFit="1" customWidth="1"/>
    <col min="14095" max="14095" width="9.625" style="190" bestFit="1" customWidth="1"/>
    <col min="14096" max="14096" width="15.625" style="190" customWidth="1"/>
    <col min="14097" max="14097" width="10.625" style="190" customWidth="1"/>
    <col min="14098" max="14098" width="15.625" style="190" customWidth="1"/>
    <col min="14099" max="14099" width="8.625" style="190" customWidth="1"/>
    <col min="14100" max="14100" width="22.5" style="190" customWidth="1"/>
    <col min="14101" max="14101" width="8" style="190" bestFit="1" customWidth="1"/>
    <col min="14102" max="14102" width="8.5" style="190" customWidth="1"/>
    <col min="14103" max="14341" width="9" style="190"/>
    <col min="14342" max="14344" width="8" style="190" bestFit="1" customWidth="1"/>
    <col min="14345" max="14345" width="13.75" style="190" customWidth="1"/>
    <col min="14346" max="14347" width="12.375" style="190" bestFit="1" customWidth="1"/>
    <col min="14348" max="14348" width="22.75" style="190" customWidth="1"/>
    <col min="14349" max="14349" width="52" style="190" customWidth="1"/>
    <col min="14350" max="14350" width="12.375" style="190" bestFit="1" customWidth="1"/>
    <col min="14351" max="14351" width="9.625" style="190" bestFit="1" customWidth="1"/>
    <col min="14352" max="14352" width="15.625" style="190" customWidth="1"/>
    <col min="14353" max="14353" width="10.625" style="190" customWidth="1"/>
    <col min="14354" max="14354" width="15.625" style="190" customWidth="1"/>
    <col min="14355" max="14355" width="8.625" style="190" customWidth="1"/>
    <col min="14356" max="14356" width="22.5" style="190" customWidth="1"/>
    <col min="14357" max="14357" width="8" style="190" bestFit="1" customWidth="1"/>
    <col min="14358" max="14358" width="8.5" style="190" customWidth="1"/>
    <col min="14359" max="14597" width="9" style="190"/>
    <col min="14598" max="14600" width="8" style="190" bestFit="1" customWidth="1"/>
    <col min="14601" max="14601" width="13.75" style="190" customWidth="1"/>
    <col min="14602" max="14603" width="12.375" style="190" bestFit="1" customWidth="1"/>
    <col min="14604" max="14604" width="22.75" style="190" customWidth="1"/>
    <col min="14605" max="14605" width="52" style="190" customWidth="1"/>
    <col min="14606" max="14606" width="12.375" style="190" bestFit="1" customWidth="1"/>
    <col min="14607" max="14607" width="9.625" style="190" bestFit="1" customWidth="1"/>
    <col min="14608" max="14608" width="15.625" style="190" customWidth="1"/>
    <col min="14609" max="14609" width="10.625" style="190" customWidth="1"/>
    <col min="14610" max="14610" width="15.625" style="190" customWidth="1"/>
    <col min="14611" max="14611" width="8.625" style="190" customWidth="1"/>
    <col min="14612" max="14612" width="22.5" style="190" customWidth="1"/>
    <col min="14613" max="14613" width="8" style="190" bestFit="1" customWidth="1"/>
    <col min="14614" max="14614" width="8.5" style="190" customWidth="1"/>
    <col min="14615" max="14853" width="9" style="190"/>
    <col min="14854" max="14856" width="8" style="190" bestFit="1" customWidth="1"/>
    <col min="14857" max="14857" width="13.75" style="190" customWidth="1"/>
    <col min="14858" max="14859" width="12.375" style="190" bestFit="1" customWidth="1"/>
    <col min="14860" max="14860" width="22.75" style="190" customWidth="1"/>
    <col min="14861" max="14861" width="52" style="190" customWidth="1"/>
    <col min="14862" max="14862" width="12.375" style="190" bestFit="1" customWidth="1"/>
    <col min="14863" max="14863" width="9.625" style="190" bestFit="1" customWidth="1"/>
    <col min="14864" max="14864" width="15.625" style="190" customWidth="1"/>
    <col min="14865" max="14865" width="10.625" style="190" customWidth="1"/>
    <col min="14866" max="14866" width="15.625" style="190" customWidth="1"/>
    <col min="14867" max="14867" width="8.625" style="190" customWidth="1"/>
    <col min="14868" max="14868" width="22.5" style="190" customWidth="1"/>
    <col min="14869" max="14869" width="8" style="190" bestFit="1" customWidth="1"/>
    <col min="14870" max="14870" width="8.5" style="190" customWidth="1"/>
    <col min="14871" max="15109" width="9" style="190"/>
    <col min="15110" max="15112" width="8" style="190" bestFit="1" customWidth="1"/>
    <col min="15113" max="15113" width="13.75" style="190" customWidth="1"/>
    <col min="15114" max="15115" width="12.375" style="190" bestFit="1" customWidth="1"/>
    <col min="15116" max="15116" width="22.75" style="190" customWidth="1"/>
    <col min="15117" max="15117" width="52" style="190" customWidth="1"/>
    <col min="15118" max="15118" width="12.375" style="190" bestFit="1" customWidth="1"/>
    <col min="15119" max="15119" width="9.625" style="190" bestFit="1" customWidth="1"/>
    <col min="15120" max="15120" width="15.625" style="190" customWidth="1"/>
    <col min="15121" max="15121" width="10.625" style="190" customWidth="1"/>
    <col min="15122" max="15122" width="15.625" style="190" customWidth="1"/>
    <col min="15123" max="15123" width="8.625" style="190" customWidth="1"/>
    <col min="15124" max="15124" width="22.5" style="190" customWidth="1"/>
    <col min="15125" max="15125" width="8" style="190" bestFit="1" customWidth="1"/>
    <col min="15126" max="15126" width="8.5" style="190" customWidth="1"/>
    <col min="15127" max="15365" width="9" style="190"/>
    <col min="15366" max="15368" width="8" style="190" bestFit="1" customWidth="1"/>
    <col min="15369" max="15369" width="13.75" style="190" customWidth="1"/>
    <col min="15370" max="15371" width="12.375" style="190" bestFit="1" customWidth="1"/>
    <col min="15372" max="15372" width="22.75" style="190" customWidth="1"/>
    <col min="15373" max="15373" width="52" style="190" customWidth="1"/>
    <col min="15374" max="15374" width="12.375" style="190" bestFit="1" customWidth="1"/>
    <col min="15375" max="15375" width="9.625" style="190" bestFit="1" customWidth="1"/>
    <col min="15376" max="15376" width="15.625" style="190" customWidth="1"/>
    <col min="15377" max="15377" width="10.625" style="190" customWidth="1"/>
    <col min="15378" max="15378" width="15.625" style="190" customWidth="1"/>
    <col min="15379" max="15379" width="8.625" style="190" customWidth="1"/>
    <col min="15380" max="15380" width="22.5" style="190" customWidth="1"/>
    <col min="15381" max="15381" width="8" style="190" bestFit="1" customWidth="1"/>
    <col min="15382" max="15382" width="8.5" style="190" customWidth="1"/>
    <col min="15383" max="15621" width="9" style="190"/>
    <col min="15622" max="15624" width="8" style="190" bestFit="1" customWidth="1"/>
    <col min="15625" max="15625" width="13.75" style="190" customWidth="1"/>
    <col min="15626" max="15627" width="12.375" style="190" bestFit="1" customWidth="1"/>
    <col min="15628" max="15628" width="22.75" style="190" customWidth="1"/>
    <col min="15629" max="15629" width="52" style="190" customWidth="1"/>
    <col min="15630" max="15630" width="12.375" style="190" bestFit="1" customWidth="1"/>
    <col min="15631" max="15631" width="9.625" style="190" bestFit="1" customWidth="1"/>
    <col min="15632" max="15632" width="15.625" style="190" customWidth="1"/>
    <col min="15633" max="15633" width="10.625" style="190" customWidth="1"/>
    <col min="15634" max="15634" width="15.625" style="190" customWidth="1"/>
    <col min="15635" max="15635" width="8.625" style="190" customWidth="1"/>
    <col min="15636" max="15636" width="22.5" style="190" customWidth="1"/>
    <col min="15637" max="15637" width="8" style="190" bestFit="1" customWidth="1"/>
    <col min="15638" max="15638" width="8.5" style="190" customWidth="1"/>
    <col min="15639" max="15877" width="9" style="190"/>
    <col min="15878" max="15880" width="8" style="190" bestFit="1" customWidth="1"/>
    <col min="15881" max="15881" width="13.75" style="190" customWidth="1"/>
    <col min="15882" max="15883" width="12.375" style="190" bestFit="1" customWidth="1"/>
    <col min="15884" max="15884" width="22.75" style="190" customWidth="1"/>
    <col min="15885" max="15885" width="52" style="190" customWidth="1"/>
    <col min="15886" max="15886" width="12.375" style="190" bestFit="1" customWidth="1"/>
    <col min="15887" max="15887" width="9.625" style="190" bestFit="1" customWidth="1"/>
    <col min="15888" max="15888" width="15.625" style="190" customWidth="1"/>
    <col min="15889" max="15889" width="10.625" style="190" customWidth="1"/>
    <col min="15890" max="15890" width="15.625" style="190" customWidth="1"/>
    <col min="15891" max="15891" width="8.625" style="190" customWidth="1"/>
    <col min="15892" max="15892" width="22.5" style="190" customWidth="1"/>
    <col min="15893" max="15893" width="8" style="190" bestFit="1" customWidth="1"/>
    <col min="15894" max="15894" width="8.5" style="190" customWidth="1"/>
    <col min="15895" max="16133" width="9" style="190"/>
    <col min="16134" max="16136" width="8" style="190" bestFit="1" customWidth="1"/>
    <col min="16137" max="16137" width="13.75" style="190" customWidth="1"/>
    <col min="16138" max="16139" width="12.375" style="190" bestFit="1" customWidth="1"/>
    <col min="16140" max="16140" width="22.75" style="190" customWidth="1"/>
    <col min="16141" max="16141" width="52" style="190" customWidth="1"/>
    <col min="16142" max="16142" width="12.375" style="190" bestFit="1" customWidth="1"/>
    <col min="16143" max="16143" width="9.625" style="190" bestFit="1" customWidth="1"/>
    <col min="16144" max="16144" width="15.625" style="190" customWidth="1"/>
    <col min="16145" max="16145" width="10.625" style="190" customWidth="1"/>
    <col min="16146" max="16146" width="15.625" style="190" customWidth="1"/>
    <col min="16147" max="16147" width="8.625" style="190" customWidth="1"/>
    <col min="16148" max="16148" width="22.5" style="190" customWidth="1"/>
    <col min="16149" max="16149" width="8" style="190" bestFit="1" customWidth="1"/>
    <col min="16150" max="16150" width="8.5" style="190" customWidth="1"/>
    <col min="16151" max="16384" width="9" style="190"/>
  </cols>
  <sheetData>
    <row r="1" spans="1:22" s="208" customFormat="1" ht="24" x14ac:dyDescent="0.15">
      <c r="A1" s="278" t="s">
        <v>1179</v>
      </c>
      <c r="B1" s="203" t="s">
        <v>663</v>
      </c>
      <c r="C1" s="203" t="s">
        <v>774</v>
      </c>
      <c r="D1" s="203" t="s">
        <v>693</v>
      </c>
      <c r="E1" s="203" t="s">
        <v>811</v>
      </c>
      <c r="F1" s="204" t="s">
        <v>687</v>
      </c>
      <c r="G1" s="204" t="s">
        <v>813</v>
      </c>
      <c r="H1" s="205" t="s">
        <v>684</v>
      </c>
      <c r="I1" s="205" t="s">
        <v>685</v>
      </c>
      <c r="J1" s="206" t="s">
        <v>686</v>
      </c>
      <c r="K1" s="207" t="s">
        <v>67</v>
      </c>
      <c r="L1" s="206" t="s">
        <v>118</v>
      </c>
      <c r="M1" s="206" t="s">
        <v>879</v>
      </c>
      <c r="N1" s="206" t="s">
        <v>690</v>
      </c>
      <c r="O1" s="206" t="s">
        <v>1180</v>
      </c>
      <c r="P1" s="206" t="s">
        <v>1185</v>
      </c>
      <c r="Q1" s="206" t="s">
        <v>1181</v>
      </c>
      <c r="R1" s="206" t="s">
        <v>1184</v>
      </c>
      <c r="S1" s="206" t="s">
        <v>1182</v>
      </c>
      <c r="T1" s="206" t="s">
        <v>1183</v>
      </c>
      <c r="U1" s="278" t="s">
        <v>1179</v>
      </c>
      <c r="V1" s="194"/>
    </row>
    <row r="2" spans="1:22" ht="48" x14ac:dyDescent="0.15">
      <c r="A2" s="279">
        <v>1</v>
      </c>
      <c r="B2" s="332">
        <f>IF($A2="","",VLOOKUP($A2,テーブル1[],65,FALSE))</f>
        <v>1</v>
      </c>
      <c r="C2" s="330">
        <f>IF($A2="","",VLOOKUP($A2,テーブル1[],66,FALSE))</f>
        <v>43922</v>
      </c>
      <c r="D2" s="333" t="str">
        <f>IF($A2="","",VLOOKUP($A2,テーブル1[],67,FALSE))</f>
        <v>初回</v>
      </c>
      <c r="E2" s="333">
        <f>IF($A2="","",VLOOKUP($A2,テーブル1[],68,FALSE))</f>
        <v>0</v>
      </c>
      <c r="F2" s="334" t="str">
        <f>IF($A2="","",VLOOKUP($A2,テーブル1[],44,FALSE))</f>
        <v>元請</v>
      </c>
      <c r="G2" s="335">
        <f>IF($A2="","",VLOOKUP($A2,テーブル1[],64,FALSE))</f>
        <v>0</v>
      </c>
      <c r="H2" s="331">
        <f>IF($A2="","",VLOOKUP($A2,テーブル1[],12,FALSE))</f>
        <v>43900</v>
      </c>
      <c r="I2" s="331">
        <f>IF($A2="","",VLOOKUP($A2,テーブル1[],10,FALSE))</f>
        <v>43917</v>
      </c>
      <c r="J2" s="331">
        <f>IF($A2="","",VLOOKUP($A2,テーブル1[],11,FALSE))</f>
        <v>44280</v>
      </c>
      <c r="K2" s="336" t="str">
        <f>IF($A2="","",VLOOKUP($A2,テーブル1[],3,FALSE))</f>
        <v>株式会社０１元請組</v>
      </c>
      <c r="L2" s="336" t="str">
        <f>IF($A2="","",VLOOKUP($A2,テーブル1[],9,FALSE))</f>
        <v>【錦町工区】舗装工、踏掛版工、縁石工、構造物撤去工、情報ボックス工、旧橋撤去工、仮設工
【東8線工区】道路土工、排水構造物工、舗装工、縁石工、情報ボックス工、道路付属施設工、構造物撤去工、仮設工</v>
      </c>
      <c r="M2" s="262">
        <f>IF($A2="","",(IF($F2="元請",VLOOKUP($A2,テーブル1[],63,FALSE),"")))</f>
        <v>270000</v>
      </c>
      <c r="N2" s="263">
        <v>100</v>
      </c>
      <c r="O2" s="264" t="str">
        <f>IF($A2="","",(IF($F2="二次下請",VLOOKUP($A2,テーブル1[],63,FALSE),"")))</f>
        <v/>
      </c>
      <c r="P2" s="263"/>
      <c r="Q2" s="264" t="str">
        <f>IF($A2="","",(IF($F2="三次下請",VLOOKUP($A2,テーブル1[],63,FALSE),"")))</f>
        <v/>
      </c>
      <c r="R2" s="263"/>
      <c r="S2" s="264" t="str">
        <f>IF($A2="","",(IF($F2="四次下請",VLOOKUP($A2,テーブル1[],63,FALSE),"")))</f>
        <v/>
      </c>
      <c r="T2" s="263"/>
      <c r="U2" s="279">
        <v>1</v>
      </c>
      <c r="V2" s="191"/>
    </row>
    <row r="3" spans="1:22" ht="20.100000000000001" customHeight="1" x14ac:dyDescent="0.15">
      <c r="A3" s="279">
        <v>2</v>
      </c>
      <c r="B3" s="332">
        <f>IF($A3="","",VLOOKUP($A3,テーブル1[],65,FALSE))</f>
        <v>2</v>
      </c>
      <c r="C3" s="330">
        <f>IF($A3="","",VLOOKUP($A3,テーブル1[],66,FALSE))</f>
        <v>43948</v>
      </c>
      <c r="D3" s="333" t="str">
        <f>IF($A3="","",VLOOKUP($A3,テーブル1[],67,FALSE))</f>
        <v>追加</v>
      </c>
      <c r="E3" s="333" t="str">
        <f>IF($A3="","",VLOOKUP($A3,テーブル1[],68,FALSE))</f>
        <v>追加</v>
      </c>
      <c r="F3" s="336" t="str">
        <f>IF($A3="","",VLOOKUP($A3,テーブル1[],44,FALSE))</f>
        <v>一次下請</v>
      </c>
      <c r="G3" s="336" t="str">
        <f>IF($A3="","",VLOOKUP($A3,テーブル1[],64,FALSE))</f>
        <v>株式会社０１元請組</v>
      </c>
      <c r="H3" s="331">
        <f>IF($A3="","",VLOOKUP($A3,テーブル1[],12,FALSE))</f>
        <v>43942</v>
      </c>
      <c r="I3" s="331">
        <f>IF($A3="","",VLOOKUP($A3,テーブル1[],10,FALSE))</f>
        <v>43948</v>
      </c>
      <c r="J3" s="331">
        <f>IF($A3="","",VLOOKUP($A3,テーブル1[],11,FALSE))</f>
        <v>44183</v>
      </c>
      <c r="K3" s="336" t="str">
        <f>IF($A3="","",VLOOKUP($A3,テーブル1[],3,FALSE))</f>
        <v>株式会社０２通建</v>
      </c>
      <c r="L3" s="336" t="str">
        <f>IF($A3="","",VLOOKUP($A3,テーブル1[],9,FALSE))</f>
        <v>情報ボックス工</v>
      </c>
      <c r="M3" s="264">
        <f>IF($A3="","",(IF($F3="一次下請",VLOOKUP($A3,テーブル1[],63,FALSE),"")))</f>
        <v>10598</v>
      </c>
      <c r="N3" s="265">
        <f>IF(ISERROR(M3/$M$2),"",M3/$M$2)</f>
        <v>3.925185185185185E-2</v>
      </c>
      <c r="O3" s="264" t="str">
        <f>IF($A3="","",(IF($F3="二次下請",VLOOKUP($A3,テーブル1[],63,FALSE),"")))</f>
        <v/>
      </c>
      <c r="P3" s="265" t="str">
        <f>IF(ISERROR(O3/$M$2),"",O3/$M$2)</f>
        <v/>
      </c>
      <c r="Q3" s="264" t="str">
        <f>IF($A3="","",(IF($F3="三次下請",VLOOKUP($A3,テーブル1[],63,FALSE),"")))</f>
        <v/>
      </c>
      <c r="R3" s="265" t="str">
        <f>IF(ISERROR(Q3/$M$2),"",Q3/$M$2)</f>
        <v/>
      </c>
      <c r="S3" s="264" t="str">
        <f>IF($A3="","",(IF($F3="四次下請",VLOOKUP($A3,テーブル1[],63,FALSE),"")))</f>
        <v/>
      </c>
      <c r="T3" s="265" t="str">
        <f>IF(ISERROR(S3/$M$2),"",S3/$M$2)</f>
        <v/>
      </c>
      <c r="U3" s="279">
        <v>2</v>
      </c>
      <c r="V3" s="191"/>
    </row>
    <row r="4" spans="1:22" s="210" customFormat="1" ht="20.100000000000001" customHeight="1" x14ac:dyDescent="0.15">
      <c r="A4" s="279">
        <v>3</v>
      </c>
      <c r="B4" s="332">
        <f>IF($A4="","",VLOOKUP($A4,テーブル1[],65,FALSE))</f>
        <v>2</v>
      </c>
      <c r="C4" s="330">
        <f>IF($A4="","",VLOOKUP($A4,テーブル1[],66,FALSE))</f>
        <v>43948</v>
      </c>
      <c r="D4" s="333" t="str">
        <f>IF($A4="","",VLOOKUP($A4,テーブル1[],67,FALSE))</f>
        <v>追加</v>
      </c>
      <c r="E4" s="333" t="str">
        <f>IF($A4="","",VLOOKUP($A4,テーブル1[],68,FALSE))</f>
        <v>追加</v>
      </c>
      <c r="F4" s="336" t="str">
        <f>IF($A4="","",VLOOKUP($A4,テーブル1[],44,FALSE))</f>
        <v>二次下請</v>
      </c>
      <c r="G4" s="336" t="str">
        <f>IF($A4="","",VLOOKUP($A4,テーブル1[],64,FALSE))</f>
        <v>株式会社０１元請組</v>
      </c>
      <c r="H4" s="331">
        <f>IF($A4="","",VLOOKUP($A4,テーブル1[],12,FALSE))</f>
        <v>43942</v>
      </c>
      <c r="I4" s="331">
        <f>IF($A4="","",VLOOKUP($A4,テーブル1[],10,FALSE))</f>
        <v>43948</v>
      </c>
      <c r="J4" s="331">
        <f>IF($A4="","",VLOOKUP($A4,テーブル1[],11,FALSE))</f>
        <v>44279</v>
      </c>
      <c r="K4" s="336" t="str">
        <f>IF($A4="","",VLOOKUP($A4,テーブル1[],3,FALSE))</f>
        <v>有限会社０３組</v>
      </c>
      <c r="L4" s="336" t="str">
        <f>IF($A4="","",VLOOKUP($A4,テーブル1[],9,FALSE))</f>
        <v>踏掛版工、構造物撤去工、情報ボックス工、旧橋撤去工、仮設工</v>
      </c>
      <c r="M4" s="264" t="str">
        <f>IF($A4="","",(IF($F4="一次下請",VLOOKUP($A4,テーブル1[],63,FALSE),"")))</f>
        <v/>
      </c>
      <c r="N4" s="265" t="str">
        <f t="shared" ref="N4:N63" si="0">IF(ISERROR(M4/$M$2),"",M4/$M$2)</f>
        <v/>
      </c>
      <c r="O4" s="264">
        <f>IF($A4="","",(IF($F4="二次下請",VLOOKUP($A4,テーブル1[],63,FALSE),"")))</f>
        <v>69520</v>
      </c>
      <c r="P4" s="265">
        <f t="shared" ref="P4:P63" si="1">IF(ISERROR(O4/$M$2),"",O4/$M$2)</f>
        <v>0.25748148148148148</v>
      </c>
      <c r="Q4" s="264" t="str">
        <f>IF($A4="","",(IF($F4="三次下請",VLOOKUP($A4,テーブル1[],63,FALSE),"")))</f>
        <v/>
      </c>
      <c r="R4" s="265" t="str">
        <f t="shared" ref="R4:R63" si="2">IF(ISERROR(Q4/$M$2),"",Q4/$M$2)</f>
        <v/>
      </c>
      <c r="S4" s="264" t="str">
        <f>IF($A4="","",(IF($F4="四次下請",VLOOKUP($A4,テーブル1[],63,FALSE),"")))</f>
        <v/>
      </c>
      <c r="T4" s="265" t="str">
        <f t="shared" ref="T4:T63" si="3">IF(ISERROR(S4/$M$2),"",S4/$M$2)</f>
        <v/>
      </c>
      <c r="U4" s="279">
        <v>3</v>
      </c>
      <c r="V4" s="209"/>
    </row>
    <row r="5" spans="1:22" s="210" customFormat="1" ht="20.100000000000001" customHeight="1" x14ac:dyDescent="0.15">
      <c r="A5" s="279">
        <v>4</v>
      </c>
      <c r="B5" s="332">
        <f>IF($A5="","",VLOOKUP($A5,テーブル1[],65,FALSE))</f>
        <v>2</v>
      </c>
      <c r="C5" s="330">
        <f>IF($A5="","",VLOOKUP($A5,テーブル1[],66,FALSE))</f>
        <v>43948</v>
      </c>
      <c r="D5" s="333" t="str">
        <f>IF($A5="","",VLOOKUP($A5,テーブル1[],67,FALSE))</f>
        <v>追加</v>
      </c>
      <c r="E5" s="333" t="str">
        <f>IF($A5="","",VLOOKUP($A5,テーブル1[],68,FALSE))</f>
        <v>追加</v>
      </c>
      <c r="F5" s="336" t="str">
        <f>IF($A5="","",VLOOKUP($A5,テーブル1[],44,FALSE))</f>
        <v>三次下請</v>
      </c>
      <c r="G5" s="336" t="str">
        <f>IF($A5="","",VLOOKUP($A5,テーブル1[],64,FALSE))</f>
        <v>株式会社０１元請組</v>
      </c>
      <c r="H5" s="331">
        <f>IF($A5="","",VLOOKUP($A5,テーブル1[],12,FALSE))</f>
        <v>43927</v>
      </c>
      <c r="I5" s="331">
        <f>IF($A5="","",VLOOKUP($A5,テーブル1[],10,FALSE))</f>
        <v>43941</v>
      </c>
      <c r="J5" s="331">
        <f>IF($A5="","",VLOOKUP($A5,テーブル1[],11,FALSE))</f>
        <v>44279</v>
      </c>
      <c r="K5" s="336" t="str">
        <f>IF($A5="","",VLOOKUP($A5,テーブル1[],3,FALSE))</f>
        <v>０４警備株式会社</v>
      </c>
      <c r="L5" s="336" t="str">
        <f>IF($A5="","",VLOOKUP($A5,テーブル1[],9,FALSE))</f>
        <v>交通管理工</v>
      </c>
      <c r="M5" s="264" t="str">
        <f>IF($A5="","",(IF($F5="一次下請",VLOOKUP($A5,テーブル1[],63,FALSE),"")))</f>
        <v/>
      </c>
      <c r="N5" s="265" t="str">
        <f t="shared" si="0"/>
        <v/>
      </c>
      <c r="O5" s="264" t="str">
        <f>IF($A5="","",(IF($F5="二次下請",VLOOKUP($A5,テーブル1[],63,FALSE),"")))</f>
        <v/>
      </c>
      <c r="P5" s="265" t="str">
        <f t="shared" si="1"/>
        <v/>
      </c>
      <c r="Q5" s="264">
        <f>IF($A5="","",(IF($F5="三次下請",VLOOKUP($A5,テーブル1[],63,FALSE),"")))</f>
        <v>19580</v>
      </c>
      <c r="R5" s="265">
        <f t="shared" si="2"/>
        <v>7.2518518518518524E-2</v>
      </c>
      <c r="S5" s="264" t="str">
        <f>IF($A5="","",(IF($F5="四次下請",VLOOKUP($A5,テーブル1[],63,FALSE),"")))</f>
        <v/>
      </c>
      <c r="T5" s="265" t="str">
        <f t="shared" si="3"/>
        <v/>
      </c>
      <c r="U5" s="279">
        <v>4</v>
      </c>
      <c r="V5" s="209"/>
    </row>
    <row r="6" spans="1:22" s="210" customFormat="1" ht="20.100000000000001" customHeight="1" x14ac:dyDescent="0.15">
      <c r="A6" s="279">
        <f t="shared" ref="A6:A23" si="4">A5+1</f>
        <v>5</v>
      </c>
      <c r="B6" s="332">
        <f>IF($A6="","",VLOOKUP($A6,テーブル1[],65,FALSE))</f>
        <v>3</v>
      </c>
      <c r="C6" s="330">
        <f>IF($A6="","",VLOOKUP($A6,テーブル1[],66,FALSE))</f>
        <v>43958</v>
      </c>
      <c r="D6" s="333" t="str">
        <f>IF($A6="","",VLOOKUP($A6,テーブル1[],67,FALSE))</f>
        <v>追加</v>
      </c>
      <c r="E6" s="333" t="str">
        <f>IF($A6="","",VLOOKUP($A6,テーブル1[],68,FALSE))</f>
        <v>追加</v>
      </c>
      <c r="F6" s="336" t="str">
        <f>IF($A6="","",VLOOKUP($A6,テーブル1[],44,FALSE))</f>
        <v>四次下請</v>
      </c>
      <c r="G6" s="336" t="str">
        <f>IF($A6="","",VLOOKUP($A6,テーブル1[],64,FALSE))</f>
        <v>株式会社０１元請組</v>
      </c>
      <c r="H6" s="331">
        <f>IF($A6="","",VLOOKUP($A6,テーブル1[],12,FALSE))</f>
        <v>43952</v>
      </c>
      <c r="I6" s="331">
        <f>IF($A6="","",VLOOKUP($A6,テーブル1[],10,FALSE))</f>
        <v>43958</v>
      </c>
      <c r="J6" s="331">
        <f>IF($A6="","",VLOOKUP($A6,テーブル1[],11,FALSE))</f>
        <v>44279</v>
      </c>
      <c r="K6" s="336" t="str">
        <f>IF($A6="","",VLOOKUP($A6,テーブル1[],3,FALSE))</f>
        <v>０５カッター興業株式会社</v>
      </c>
      <c r="L6" s="336" t="str">
        <f>IF($A6="","",VLOOKUP($A6,テーブル1[],9,FALSE))</f>
        <v>アスファルト切断工事</v>
      </c>
      <c r="M6" s="264" t="str">
        <f>IF($A6="","",(IF($F6="一次下請",VLOOKUP($A6,テーブル1[],63,FALSE),"")))</f>
        <v/>
      </c>
      <c r="N6" s="265" t="str">
        <f t="shared" si="0"/>
        <v/>
      </c>
      <c r="O6" s="264" t="str">
        <f>IF($A6="","",(IF($F6="二次下請",VLOOKUP($A6,テーブル1[],63,FALSE),"")))</f>
        <v/>
      </c>
      <c r="P6" s="265" t="str">
        <f t="shared" si="1"/>
        <v/>
      </c>
      <c r="Q6" s="264" t="str">
        <f>IF($A6="","",(IF($F6="三次下請",VLOOKUP($A6,テーブル1[],63,FALSE),"")))</f>
        <v/>
      </c>
      <c r="R6" s="265" t="str">
        <f t="shared" si="2"/>
        <v/>
      </c>
      <c r="S6" s="264">
        <f>IF($A6="","",(IF($F6="四次下請",VLOOKUP($A6,テーブル1[],63,FALSE),"")))</f>
        <v>1474</v>
      </c>
      <c r="T6" s="265">
        <f t="shared" si="3"/>
        <v>5.4592592592592592E-3</v>
      </c>
      <c r="U6" s="279">
        <v>5</v>
      </c>
      <c r="V6" s="209"/>
    </row>
    <row r="7" spans="1:22" s="210" customFormat="1" ht="20.100000000000001" customHeight="1" x14ac:dyDescent="0.15">
      <c r="A7" s="279">
        <f t="shared" si="4"/>
        <v>6</v>
      </c>
      <c r="B7" s="332">
        <f>IF($A7="","",VLOOKUP($A7,テーブル1[],65,FALSE))</f>
        <v>3</v>
      </c>
      <c r="C7" s="330">
        <f>IF($A7="","",VLOOKUP($A7,テーブル1[],66,FALSE))</f>
        <v>43958</v>
      </c>
      <c r="D7" s="333" t="str">
        <f>IF($A7="","",VLOOKUP($A7,テーブル1[],67,FALSE))</f>
        <v>追加</v>
      </c>
      <c r="E7" s="333" t="str">
        <f>IF($A7="","",VLOOKUP($A7,テーブル1[],68,FALSE))</f>
        <v>追加</v>
      </c>
      <c r="F7" s="336" t="str">
        <f>IF($A7="","",VLOOKUP($A7,テーブル1[],44,FALSE))</f>
        <v>一次下請</v>
      </c>
      <c r="G7" s="336" t="str">
        <f>IF($A7="","",VLOOKUP($A7,テーブル1[],64,FALSE))</f>
        <v>株式会社０１元請組</v>
      </c>
      <c r="H7" s="331">
        <f>IF($A7="","",VLOOKUP($A7,テーブル1[],12,FALSE))</f>
        <v>43952</v>
      </c>
      <c r="I7" s="331">
        <f>IF($A7="","",VLOOKUP($A7,テーブル1[],10,FALSE))</f>
        <v>43958</v>
      </c>
      <c r="J7" s="331">
        <f>IF($A7="","",VLOOKUP($A7,テーブル1[],11,FALSE))</f>
        <v>44190</v>
      </c>
      <c r="K7" s="336" t="str">
        <f>IF($A7="","",VLOOKUP($A7,テーブル1[],3,FALSE))</f>
        <v>株式会社北海道０６</v>
      </c>
      <c r="L7" s="336" t="str">
        <f>IF($A7="","",VLOOKUP($A7,テーブル1[],9,FALSE))</f>
        <v>植生工、伐採工</v>
      </c>
      <c r="M7" s="264">
        <f>IF($A7="","",(IF($F7="一次下請",VLOOKUP($A7,テーブル1[],63,FALSE),"")))</f>
        <v>1375</v>
      </c>
      <c r="N7" s="265">
        <f t="shared" si="0"/>
        <v>5.092592592592593E-3</v>
      </c>
      <c r="O7" s="264" t="str">
        <f>IF($A7="","",(IF($F7="二次下請",VLOOKUP($A7,テーブル1[],63,FALSE),"")))</f>
        <v/>
      </c>
      <c r="P7" s="265" t="str">
        <f t="shared" si="1"/>
        <v/>
      </c>
      <c r="Q7" s="264" t="str">
        <f>IF($A7="","",(IF($F7="三次下請",VLOOKUP($A7,テーブル1[],63,FALSE),"")))</f>
        <v/>
      </c>
      <c r="R7" s="265" t="str">
        <f t="shared" si="2"/>
        <v/>
      </c>
      <c r="S7" s="264" t="str">
        <f>IF($A7="","",(IF($F7="四次下請",VLOOKUP($A7,テーブル1[],63,FALSE),"")))</f>
        <v/>
      </c>
      <c r="T7" s="265" t="str">
        <f t="shared" si="3"/>
        <v/>
      </c>
      <c r="U7" s="279">
        <v>6</v>
      </c>
      <c r="V7" s="209"/>
    </row>
    <row r="8" spans="1:22" s="210" customFormat="1" ht="20.100000000000001" customHeight="1" x14ac:dyDescent="0.15">
      <c r="A8" s="279">
        <f t="shared" si="4"/>
        <v>7</v>
      </c>
      <c r="B8" s="332">
        <f>IF($A8="","",VLOOKUP($A8,テーブル1[],65,FALSE))</f>
        <v>4</v>
      </c>
      <c r="C8" s="330">
        <f>IF($A8="","",VLOOKUP($A8,テーブル1[],66,FALSE))</f>
        <v>43962</v>
      </c>
      <c r="D8" s="333" t="str">
        <f>IF($A8="","",VLOOKUP($A8,テーブル1[],67,FALSE))</f>
        <v>追加</v>
      </c>
      <c r="E8" s="333" t="str">
        <f>IF($A8="","",VLOOKUP($A8,テーブル1[],68,FALSE))</f>
        <v>追加</v>
      </c>
      <c r="F8" s="336" t="str">
        <f>IF($A8="","",VLOOKUP($A8,テーブル1[],44,FALSE))</f>
        <v>二次下請</v>
      </c>
      <c r="G8" s="336" t="str">
        <f>IF($A8="","",VLOOKUP($A8,テーブル1[],64,FALSE))</f>
        <v>有限会社０３組</v>
      </c>
      <c r="H8" s="331">
        <f>IF($A8="","",VLOOKUP($A8,テーブル1[],12,FALSE))</f>
        <v>43959</v>
      </c>
      <c r="I8" s="331">
        <f>IF($A8="","",VLOOKUP($A8,テーブル1[],10,FALSE))</f>
        <v>43962</v>
      </c>
      <c r="J8" s="331">
        <f>IF($A8="","",VLOOKUP($A8,テーブル1[],11,FALSE))</f>
        <v>44275</v>
      </c>
      <c r="K8" s="336" t="str">
        <f>IF($A8="","",VLOOKUP($A8,テーブル1[],3,FALSE))</f>
        <v>有限会社０７</v>
      </c>
      <c r="L8" s="336" t="str">
        <f>IF($A8="","",VLOOKUP($A8,テーブル1[],9,FALSE))</f>
        <v>踏掛版工、構造物撤去工、情報ボックス工、旧橋撤去工、仮設工</v>
      </c>
      <c r="M8" s="264" t="str">
        <f>IF($A8="","",(IF($F8="一次下請",VLOOKUP($A8,テーブル1[],63,FALSE),"")))</f>
        <v/>
      </c>
      <c r="N8" s="265" t="str">
        <f t="shared" si="0"/>
        <v/>
      </c>
      <c r="O8" s="264">
        <f>IF($A8="","",(IF($F8="二次下請",VLOOKUP($A8,テーブル1[],63,FALSE),"")))</f>
        <v>6600</v>
      </c>
      <c r="P8" s="265">
        <f t="shared" si="1"/>
        <v>2.4444444444444446E-2</v>
      </c>
      <c r="Q8" s="264" t="str">
        <f>IF($A8="","",(IF($F8="三次下請",VLOOKUP($A8,テーブル1[],63,FALSE),"")))</f>
        <v/>
      </c>
      <c r="R8" s="265" t="str">
        <f t="shared" si="2"/>
        <v/>
      </c>
      <c r="S8" s="264" t="str">
        <f>IF($A8="","",(IF($F8="四次下請",VLOOKUP($A8,テーブル1[],63,FALSE),"")))</f>
        <v/>
      </c>
      <c r="T8" s="265" t="str">
        <f t="shared" si="3"/>
        <v/>
      </c>
      <c r="U8" s="279">
        <v>7</v>
      </c>
      <c r="V8" s="209"/>
    </row>
    <row r="9" spans="1:22" s="210" customFormat="1" ht="20.100000000000001" customHeight="1" x14ac:dyDescent="0.15">
      <c r="A9" s="279">
        <f t="shared" si="4"/>
        <v>8</v>
      </c>
      <c r="B9" s="332">
        <f>IF($A9="","",VLOOKUP($A9,テーブル1[],65,FALSE))</f>
        <v>4</v>
      </c>
      <c r="C9" s="330">
        <f>IF($A9="","",VLOOKUP($A9,テーブル1[],66,FALSE))</f>
        <v>43962</v>
      </c>
      <c r="D9" s="333" t="str">
        <f>IF($A9="","",VLOOKUP($A9,テーブル1[],67,FALSE))</f>
        <v>追加</v>
      </c>
      <c r="E9" s="333" t="str">
        <f>IF($A9="","",VLOOKUP($A9,テーブル1[],68,FALSE))</f>
        <v>追加</v>
      </c>
      <c r="F9" s="336" t="str">
        <f>IF($A9="","",VLOOKUP($A9,テーブル1[],44,FALSE))</f>
        <v>二次下請</v>
      </c>
      <c r="G9" s="336" t="str">
        <f>IF($A9="","",VLOOKUP($A9,テーブル1[],64,FALSE))</f>
        <v>有限会社０３組</v>
      </c>
      <c r="H9" s="331">
        <f>IF($A9="","",VLOOKUP($A9,テーブル1[],12,FALSE))</f>
        <v>43959</v>
      </c>
      <c r="I9" s="331">
        <f>IF($A9="","",VLOOKUP($A9,テーブル1[],10,FALSE))</f>
        <v>43962</v>
      </c>
      <c r="J9" s="331">
        <f>IF($A9="","",VLOOKUP($A9,テーブル1[],11,FALSE))</f>
        <v>43981</v>
      </c>
      <c r="K9" s="336" t="str">
        <f>IF($A9="","",VLOOKUP($A9,テーブル1[],3,FALSE))</f>
        <v>有限会社０８鋼業</v>
      </c>
      <c r="L9" s="336" t="str">
        <f>IF($A9="","",VLOOKUP($A9,テーブル1[],9,FALSE))</f>
        <v>踏掛版工の内　鉄筋工事</v>
      </c>
      <c r="M9" s="264" t="str">
        <f>IF($A9="","",(IF($F9="一次下請",VLOOKUP($A9,テーブル1[],63,FALSE),"")))</f>
        <v/>
      </c>
      <c r="N9" s="265" t="str">
        <f t="shared" si="0"/>
        <v/>
      </c>
      <c r="O9" s="264">
        <f>IF($A9="","",(IF($F9="二次下請",VLOOKUP($A9,テーブル1[],63,FALSE),"")))</f>
        <v>506</v>
      </c>
      <c r="P9" s="265">
        <f t="shared" si="1"/>
        <v>1.874074074074074E-3</v>
      </c>
      <c r="Q9" s="264" t="str">
        <f>IF($A9="","",(IF($F9="三次下請",VLOOKUP($A9,テーブル1[],63,FALSE),"")))</f>
        <v/>
      </c>
      <c r="R9" s="265" t="str">
        <f t="shared" si="2"/>
        <v/>
      </c>
      <c r="S9" s="264" t="str">
        <f>IF($A9="","",(IF($F9="四次下請",VLOOKUP($A9,テーブル1[],63,FALSE),"")))</f>
        <v/>
      </c>
      <c r="T9" s="265" t="str">
        <f t="shared" si="3"/>
        <v/>
      </c>
      <c r="U9" s="279">
        <v>8</v>
      </c>
      <c r="V9" s="209"/>
    </row>
    <row r="10" spans="1:22" s="210" customFormat="1" ht="20.100000000000001" customHeight="1" x14ac:dyDescent="0.15">
      <c r="A10" s="279">
        <f t="shared" si="4"/>
        <v>9</v>
      </c>
      <c r="B10" s="332">
        <f>IF($A10="","",VLOOKUP($A10,テーブル1[],65,FALSE))</f>
        <v>4</v>
      </c>
      <c r="C10" s="330">
        <f>IF($A10="","",VLOOKUP($A10,テーブル1[],66,FALSE))</f>
        <v>43962</v>
      </c>
      <c r="D10" s="333" t="str">
        <f>IF($A10="","",VLOOKUP($A10,テーブル1[],67,FALSE))</f>
        <v>追加</v>
      </c>
      <c r="E10" s="333" t="str">
        <f>IF($A10="","",VLOOKUP($A10,テーブル1[],68,FALSE))</f>
        <v>追加</v>
      </c>
      <c r="F10" s="336" t="str">
        <f>IF($A10="","",VLOOKUP($A10,テーブル1[],44,FALSE))</f>
        <v>二次下請</v>
      </c>
      <c r="G10" s="336" t="str">
        <f>IF($A10="","",VLOOKUP($A10,テーブル1[],64,FALSE))</f>
        <v>有限会社０３組</v>
      </c>
      <c r="H10" s="331">
        <f>IF($A10="","",VLOOKUP($A10,テーブル1[],12,FALSE))</f>
        <v>43959</v>
      </c>
      <c r="I10" s="331">
        <f>IF($A10="","",VLOOKUP($A10,テーブル1[],10,FALSE))</f>
        <v>43976</v>
      </c>
      <c r="J10" s="331">
        <f>IF($A10="","",VLOOKUP($A10,テーブル1[],11,FALSE))</f>
        <v>44275</v>
      </c>
      <c r="K10" s="336" t="str">
        <f>IF($A10="","",VLOOKUP($A10,テーブル1[],3,FALSE))</f>
        <v>株式会社０９重機</v>
      </c>
      <c r="L10" s="336" t="str">
        <f>IF($A10="","",VLOOKUP($A10,テーブル1[],9,FALSE))</f>
        <v>旧橋撤去工、仮設工の内　クレーン・運搬</v>
      </c>
      <c r="M10" s="264" t="str">
        <f>IF($A10="","",(IF($F10="一次下請",VLOOKUP($A10,テーブル1[],63,FALSE),"")))</f>
        <v/>
      </c>
      <c r="N10" s="265" t="str">
        <f t="shared" si="0"/>
        <v/>
      </c>
      <c r="O10" s="264">
        <f>IF($A10="","",(IF($F10="二次下請",VLOOKUP($A10,テーブル1[],63,FALSE),"")))</f>
        <v>11330</v>
      </c>
      <c r="P10" s="265">
        <f t="shared" si="1"/>
        <v>4.1962962962962966E-2</v>
      </c>
      <c r="Q10" s="264" t="str">
        <f>IF($A10="","",(IF($F10="三次下請",VLOOKUP($A10,テーブル1[],63,FALSE),"")))</f>
        <v/>
      </c>
      <c r="R10" s="265" t="str">
        <f t="shared" si="2"/>
        <v/>
      </c>
      <c r="S10" s="264" t="str">
        <f>IF($A10="","",(IF($F10="四次下請",VLOOKUP($A10,テーブル1[],63,FALSE),"")))</f>
        <v/>
      </c>
      <c r="T10" s="265" t="str">
        <f t="shared" si="3"/>
        <v/>
      </c>
      <c r="U10" s="279">
        <v>9</v>
      </c>
      <c r="V10" s="209"/>
    </row>
    <row r="11" spans="1:22" s="210" customFormat="1" ht="20.100000000000001" customHeight="1" x14ac:dyDescent="0.15">
      <c r="A11" s="279">
        <f t="shared" si="4"/>
        <v>10</v>
      </c>
      <c r="B11" s="332">
        <f>IF($A11="","",VLOOKUP($A11,テーブル1[],65,FALSE))</f>
        <v>4</v>
      </c>
      <c r="C11" s="330">
        <f>IF($A11="","",VLOOKUP($A11,テーブル1[],66,FALSE))</f>
        <v>43962</v>
      </c>
      <c r="D11" s="333" t="str">
        <f>IF($A11="","",VLOOKUP($A11,テーブル1[],67,FALSE))</f>
        <v>追加</v>
      </c>
      <c r="E11" s="333" t="str">
        <f>IF($A11="","",VLOOKUP($A11,テーブル1[],68,FALSE))</f>
        <v>追加</v>
      </c>
      <c r="F11" s="336" t="str">
        <f>IF($A11="","",VLOOKUP($A11,テーブル1[],44,FALSE))</f>
        <v>二次下請</v>
      </c>
      <c r="G11" s="336" t="str">
        <f>IF($A11="","",VLOOKUP($A11,テーブル1[],64,FALSE))</f>
        <v>有限会社０３組</v>
      </c>
      <c r="H11" s="331">
        <f>IF($A11="","",VLOOKUP($A11,テーブル1[],12,FALSE))</f>
        <v>43959</v>
      </c>
      <c r="I11" s="331">
        <f>IF($A11="","",VLOOKUP($A11,テーブル1[],10,FALSE))</f>
        <v>43972</v>
      </c>
      <c r="J11" s="331">
        <f>IF($A11="","",VLOOKUP($A11,テーブル1[],11,FALSE))</f>
        <v>44275</v>
      </c>
      <c r="K11" s="336" t="str">
        <f>IF($A11="","",VLOOKUP($A11,テーブル1[],3,FALSE))</f>
        <v>１０興業株式会社</v>
      </c>
      <c r="L11" s="336" t="str">
        <f>IF($A11="","",VLOOKUP($A11,テーブル1[],9,FALSE))</f>
        <v>構造物撤去工、情報ボックス工、旧橋撤去工、仮設工</v>
      </c>
      <c r="M11" s="264" t="str">
        <f>IF($A11="","",(IF($F11="一次下請",VLOOKUP($A11,テーブル1[],63,FALSE),"")))</f>
        <v/>
      </c>
      <c r="N11" s="265" t="str">
        <f t="shared" si="0"/>
        <v/>
      </c>
      <c r="O11" s="264">
        <f>IF($A11="","",(IF($F11="二次下請",VLOOKUP($A11,テーブル1[],63,FALSE),"")))</f>
        <v>9790</v>
      </c>
      <c r="P11" s="265">
        <f t="shared" si="1"/>
        <v>3.6259259259259262E-2</v>
      </c>
      <c r="Q11" s="264" t="str">
        <f>IF($A11="","",(IF($F11="三次下請",VLOOKUP($A11,テーブル1[],63,FALSE),"")))</f>
        <v/>
      </c>
      <c r="R11" s="265" t="str">
        <f t="shared" si="2"/>
        <v/>
      </c>
      <c r="S11" s="264" t="str">
        <f>IF($A11="","",(IF($F11="四次下請",VLOOKUP($A11,テーブル1[],63,FALSE),"")))</f>
        <v/>
      </c>
      <c r="T11" s="265" t="str">
        <f t="shared" si="3"/>
        <v/>
      </c>
      <c r="U11" s="279">
        <v>10</v>
      </c>
      <c r="V11" s="209"/>
    </row>
    <row r="12" spans="1:22" s="210" customFormat="1" ht="20.100000000000001" customHeight="1" x14ac:dyDescent="0.15">
      <c r="A12" s="279">
        <f t="shared" si="4"/>
        <v>11</v>
      </c>
      <c r="B12" s="332" t="str">
        <f>IF($A12="","",VLOOKUP($A12,テーブル1[],65,FALSE))</f>
        <v>05</v>
      </c>
      <c r="C12" s="330">
        <f>IF($A12="","",VLOOKUP($A12,テーブル1[],66,FALSE))</f>
        <v>43969</v>
      </c>
      <c r="D12" s="333" t="str">
        <f>IF($A12="","",VLOOKUP($A12,テーブル1[],67,FALSE))</f>
        <v>追加</v>
      </c>
      <c r="E12" s="333" t="str">
        <f>IF($A12="","",VLOOKUP($A12,テーブル1[],68,FALSE))</f>
        <v>追加</v>
      </c>
      <c r="F12" s="336" t="str">
        <f>IF($A12="","",VLOOKUP($A12,テーブル1[],44,FALSE))</f>
        <v>一次下請</v>
      </c>
      <c r="G12" s="336" t="str">
        <f>IF($A12="","",VLOOKUP($A12,テーブル1[],64,FALSE))</f>
        <v>株式会社０１元請組</v>
      </c>
      <c r="H12" s="331">
        <f>IF($A12="","",VLOOKUP($A12,テーブル1[],12,FALSE))</f>
        <v>43964</v>
      </c>
      <c r="I12" s="331">
        <f>IF($A12="","",VLOOKUP($A12,テーブル1[],10,FALSE))</f>
        <v>43969</v>
      </c>
      <c r="J12" s="331">
        <f>IF($A12="","",VLOOKUP($A12,テーブル1[],11,FALSE))</f>
        <v>44043</v>
      </c>
      <c r="K12" s="336" t="str">
        <f>IF($A12="","",VLOOKUP($A12,テーブル1[],3,FALSE))</f>
        <v>１１工業株式会社</v>
      </c>
      <c r="L12" s="336" t="str">
        <f>IF($A12="","",VLOOKUP($A12,テーブル1[],9,FALSE))</f>
        <v>仮設工、構造物撤去工</v>
      </c>
      <c r="M12" s="264">
        <f>IF($A12="","",(IF($F12="一次下請",VLOOKUP($A12,テーブル1[],63,FALSE),"")))</f>
        <v>5500</v>
      </c>
      <c r="N12" s="265">
        <f t="shared" si="0"/>
        <v>2.0370370370370372E-2</v>
      </c>
      <c r="O12" s="264" t="str">
        <f>IF($A12="","",(IF($F12="二次下請",VLOOKUP($A12,テーブル1[],63,FALSE),"")))</f>
        <v/>
      </c>
      <c r="P12" s="265" t="str">
        <f t="shared" si="1"/>
        <v/>
      </c>
      <c r="Q12" s="264" t="str">
        <f>IF($A12="","",(IF($F12="三次下請",VLOOKUP($A12,テーブル1[],63,FALSE),"")))</f>
        <v/>
      </c>
      <c r="R12" s="265" t="str">
        <f t="shared" si="2"/>
        <v/>
      </c>
      <c r="S12" s="264" t="str">
        <f>IF($A12="","",(IF($F12="四次下請",VLOOKUP($A12,テーブル1[],63,FALSE),"")))</f>
        <v/>
      </c>
      <c r="T12" s="265" t="str">
        <f t="shared" si="3"/>
        <v/>
      </c>
      <c r="U12" s="279">
        <v>11</v>
      </c>
      <c r="V12" s="209"/>
    </row>
    <row r="13" spans="1:22" s="210" customFormat="1" ht="20.100000000000001" customHeight="1" x14ac:dyDescent="0.15">
      <c r="A13" s="279">
        <f t="shared" si="4"/>
        <v>12</v>
      </c>
      <c r="B13" s="332" t="str">
        <f>IF($A13="","",VLOOKUP($A13,テーブル1[],65,FALSE))</f>
        <v>05</v>
      </c>
      <c r="C13" s="330">
        <f>IF($A13="","",VLOOKUP($A13,テーブル1[],66,FALSE))</f>
        <v>43969</v>
      </c>
      <c r="D13" s="333" t="str">
        <f>IF($A13="","",VLOOKUP($A13,テーブル1[],67,FALSE))</f>
        <v>追加</v>
      </c>
      <c r="E13" s="333" t="str">
        <f>IF($A13="","",VLOOKUP($A13,テーブル1[],68,FALSE))</f>
        <v>追加</v>
      </c>
      <c r="F13" s="336" t="str">
        <f>IF($A13="","",VLOOKUP($A13,テーブル1[],44,FALSE))</f>
        <v>二次下請</v>
      </c>
      <c r="G13" s="336" t="str">
        <f>IF($A13="","",VLOOKUP($A13,テーブル1[],64,FALSE))</f>
        <v>株式会社　北海道０６</v>
      </c>
      <c r="H13" s="331">
        <f>IF($A13="","",VLOOKUP($A13,テーブル1[],12,FALSE))</f>
        <v>43962</v>
      </c>
      <c r="I13" s="331">
        <f>IF($A13="","",VLOOKUP($A13,テーブル1[],10,FALSE))</f>
        <v>43969</v>
      </c>
      <c r="J13" s="331">
        <f>IF($A13="","",VLOOKUP($A13,テーブル1[],11,FALSE))</f>
        <v>43982</v>
      </c>
      <c r="K13" s="336" t="str">
        <f>IF($A13="","",VLOOKUP($A13,テーブル1[],3,FALSE))</f>
        <v>株式会社１２</v>
      </c>
      <c r="L13" s="336" t="str">
        <f>IF($A13="","",VLOOKUP($A13,テーブル1[],9,FALSE))</f>
        <v>伐採工</v>
      </c>
      <c r="M13" s="264" t="str">
        <f>IF($A13="","",(IF($F13="一次下請",VLOOKUP($A13,テーブル1[],63,FALSE),"")))</f>
        <v/>
      </c>
      <c r="N13" s="265" t="str">
        <f t="shared" si="0"/>
        <v/>
      </c>
      <c r="O13" s="264">
        <f>IF($A13="","",(IF($F13="二次下請",VLOOKUP($A13,テーブル1[],63,FALSE),"")))</f>
        <v>165</v>
      </c>
      <c r="P13" s="265">
        <f t="shared" si="1"/>
        <v>6.111111111111111E-4</v>
      </c>
      <c r="Q13" s="264" t="str">
        <f>IF($A13="","",(IF($F13="三次下請",VLOOKUP($A13,テーブル1[],63,FALSE),"")))</f>
        <v/>
      </c>
      <c r="R13" s="265" t="str">
        <f t="shared" si="2"/>
        <v/>
      </c>
      <c r="S13" s="264" t="str">
        <f>IF($A13="","",(IF($F13="四次下請",VLOOKUP($A13,テーブル1[],63,FALSE),"")))</f>
        <v/>
      </c>
      <c r="T13" s="265" t="str">
        <f t="shared" si="3"/>
        <v/>
      </c>
      <c r="U13" s="279">
        <v>12</v>
      </c>
      <c r="V13" s="209"/>
    </row>
    <row r="14" spans="1:22" s="210" customFormat="1" ht="20.100000000000001" customHeight="1" x14ac:dyDescent="0.15">
      <c r="A14" s="279">
        <f t="shared" si="4"/>
        <v>13</v>
      </c>
      <c r="B14" s="332" t="str">
        <f>IF($A14="","",VLOOKUP($A14,テーブル1[],65,FALSE))</f>
        <v>06</v>
      </c>
      <c r="C14" s="330">
        <f>IF($A14="","",VLOOKUP($A14,テーブル1[],66,FALSE))</f>
        <v>43976</v>
      </c>
      <c r="D14" s="333" t="str">
        <f>IF($A14="","",VLOOKUP($A14,テーブル1[],67,FALSE))</f>
        <v>追加</v>
      </c>
      <c r="E14" s="333" t="str">
        <f>IF($A14="","",VLOOKUP($A14,テーブル1[],68,FALSE))</f>
        <v>追加</v>
      </c>
      <c r="F14" s="336" t="str">
        <f>IF($A14="","",VLOOKUP($A14,テーブル1[],44,FALSE))</f>
        <v>二次下請</v>
      </c>
      <c r="G14" s="336" t="str">
        <f>IF($A14="","",VLOOKUP($A14,テーブル1[],64,FALSE))</f>
        <v>１１工業　株式会社</v>
      </c>
      <c r="H14" s="331">
        <f>IF($A14="","",VLOOKUP($A14,テーブル1[],12,FALSE))</f>
        <v>43973</v>
      </c>
      <c r="I14" s="331">
        <f>IF($A14="","",VLOOKUP($A14,テーブル1[],10,FALSE))</f>
        <v>43976</v>
      </c>
      <c r="J14" s="331">
        <f>IF($A14="","",VLOOKUP($A14,テーブル1[],11,FALSE))</f>
        <v>44042</v>
      </c>
      <c r="K14" s="336" t="str">
        <f>IF($A14="","",VLOOKUP($A14,テーブル1[],3,FALSE))</f>
        <v>有限会社１３</v>
      </c>
      <c r="L14" s="336" t="str">
        <f>IF($A14="","",VLOOKUP($A14,テーブル1[],9,FALSE))</f>
        <v>構造物撤去工</v>
      </c>
      <c r="M14" s="264" t="str">
        <f>IF($A14="","",(IF($F14="一次下請",VLOOKUP($A14,テーブル1[],63,FALSE),"")))</f>
        <v/>
      </c>
      <c r="N14" s="265" t="str">
        <f t="shared" si="0"/>
        <v/>
      </c>
      <c r="O14" s="264">
        <f>IF($A14="","",(IF($F14="二次下請",VLOOKUP($A14,テーブル1[],63,FALSE),"")))</f>
        <v>682</v>
      </c>
      <c r="P14" s="265">
        <f t="shared" si="1"/>
        <v>2.5259259259259258E-3</v>
      </c>
      <c r="Q14" s="264" t="str">
        <f>IF($A14="","",(IF($F14="三次下請",VLOOKUP($A14,テーブル1[],63,FALSE),"")))</f>
        <v/>
      </c>
      <c r="R14" s="265" t="str">
        <f t="shared" si="2"/>
        <v/>
      </c>
      <c r="S14" s="264" t="str">
        <f>IF($A14="","",(IF($F14="四次下請",VLOOKUP($A14,テーブル1[],63,FALSE),"")))</f>
        <v/>
      </c>
      <c r="T14" s="265" t="str">
        <f t="shared" si="3"/>
        <v/>
      </c>
      <c r="U14" s="279">
        <v>13</v>
      </c>
      <c r="V14" s="209"/>
    </row>
    <row r="15" spans="1:22" s="210" customFormat="1" ht="20.100000000000001" customHeight="1" x14ac:dyDescent="0.15">
      <c r="A15" s="279">
        <f t="shared" si="4"/>
        <v>14</v>
      </c>
      <c r="B15" s="332" t="str">
        <f>IF($A15="","",VLOOKUP($A15,テーブル1[],65,FALSE))</f>
        <v>06</v>
      </c>
      <c r="C15" s="330">
        <f>IF($A15="","",VLOOKUP($A15,テーブル1[],66,FALSE))</f>
        <v>43976</v>
      </c>
      <c r="D15" s="333" t="str">
        <f>IF($A15="","",VLOOKUP($A15,テーブル1[],67,FALSE))</f>
        <v>追加</v>
      </c>
      <c r="E15" s="333" t="str">
        <f>IF($A15="","",VLOOKUP($A15,テーブル1[],68,FALSE))</f>
        <v>追加</v>
      </c>
      <c r="F15" s="336" t="str">
        <f>IF($A15="","",VLOOKUP($A15,テーブル1[],44,FALSE))</f>
        <v>二次下請</v>
      </c>
      <c r="G15" s="336" t="str">
        <f>IF($A15="","",VLOOKUP($A15,テーブル1[],64,FALSE))</f>
        <v>１１工業　株式会社</v>
      </c>
      <c r="H15" s="331">
        <f>IF($A15="","",VLOOKUP($A15,テーブル1[],12,FALSE))</f>
        <v>43973</v>
      </c>
      <c r="I15" s="331">
        <f>IF($A15="","",VLOOKUP($A15,テーブル1[],10,FALSE))</f>
        <v>43976</v>
      </c>
      <c r="J15" s="331">
        <f>IF($A15="","",VLOOKUP($A15,テーブル1[],11,FALSE))</f>
        <v>44042</v>
      </c>
      <c r="K15" s="336" t="str">
        <f>IF($A15="","",VLOOKUP($A15,テーブル1[],3,FALSE))</f>
        <v>株式会社１４</v>
      </c>
      <c r="L15" s="336" t="str">
        <f>IF($A15="","",VLOOKUP($A15,テーブル1[],9,FALSE))</f>
        <v>構造物撤去工</v>
      </c>
      <c r="M15" s="264" t="str">
        <f>IF($A15="","",(IF($F15="一次下請",VLOOKUP($A15,テーブル1[],63,FALSE),"")))</f>
        <v/>
      </c>
      <c r="N15" s="265" t="str">
        <f t="shared" si="0"/>
        <v/>
      </c>
      <c r="O15" s="264">
        <f>IF($A15="","",(IF($F15="二次下請",VLOOKUP($A15,テーブル1[],63,FALSE),"")))</f>
        <v>495</v>
      </c>
      <c r="P15" s="265">
        <f t="shared" si="1"/>
        <v>1.8333333333333333E-3</v>
      </c>
      <c r="Q15" s="264" t="str">
        <f>IF($A15="","",(IF($F15="三次下請",VLOOKUP($A15,テーブル1[],63,FALSE),"")))</f>
        <v/>
      </c>
      <c r="R15" s="265" t="str">
        <f t="shared" si="2"/>
        <v/>
      </c>
      <c r="S15" s="264" t="str">
        <f>IF($A15="","",(IF($F15="四次下請",VLOOKUP($A15,テーブル1[],63,FALSE),"")))</f>
        <v/>
      </c>
      <c r="T15" s="265" t="str">
        <f t="shared" si="3"/>
        <v/>
      </c>
      <c r="U15" s="279">
        <v>14</v>
      </c>
      <c r="V15" s="209"/>
    </row>
    <row r="16" spans="1:22" s="210" customFormat="1" ht="20.100000000000001" customHeight="1" x14ac:dyDescent="0.15">
      <c r="A16" s="279">
        <f t="shared" si="4"/>
        <v>15</v>
      </c>
      <c r="B16" s="332" t="str">
        <f>IF($A16="","",VLOOKUP($A16,テーブル1[],65,FALSE))</f>
        <v>07</v>
      </c>
      <c r="C16" s="330">
        <f>IF($A16="","",VLOOKUP($A16,テーブル1[],66,FALSE))</f>
        <v>43997</v>
      </c>
      <c r="D16" s="333" t="str">
        <f>IF($A16="","",VLOOKUP($A16,テーブル1[],67,FALSE))</f>
        <v>変更</v>
      </c>
      <c r="E16" s="333" t="str">
        <f>IF($A16="","",VLOOKUP($A16,テーブル1[],68,FALSE))</f>
        <v>工期変更</v>
      </c>
      <c r="F16" s="336" t="str">
        <f>IF($A16="","",VLOOKUP($A16,テーブル1[],44,FALSE))</f>
        <v>一次下請</v>
      </c>
      <c r="G16" s="336" t="str">
        <f>IF($A16="","",VLOOKUP($A16,テーブル1[],64,FALSE))</f>
        <v>株式会社０１元請組</v>
      </c>
      <c r="H16" s="331">
        <f>IF($A16="","",VLOOKUP($A16,テーブル1[],12,FALSE))</f>
        <v>43984</v>
      </c>
      <c r="I16" s="331">
        <f>IF($A16="","",VLOOKUP($A16,テーブル1[],10,FALSE))</f>
        <v>43969</v>
      </c>
      <c r="J16" s="331">
        <f>IF($A16="","",VLOOKUP($A16,テーブル1[],11,FALSE))</f>
        <v>44279</v>
      </c>
      <c r="K16" s="336" t="str">
        <f>IF($A16="","",VLOOKUP($A16,テーブル1[],3,FALSE))</f>
        <v>１５工業株式会社</v>
      </c>
      <c r="L16" s="336" t="str">
        <f>IF($A16="","",VLOOKUP($A16,テーブル1[],9,FALSE))</f>
        <v>道路土工、排水構造物工、舗装工、縁石工、道路付属施設工、構造物撤去工</v>
      </c>
      <c r="M16" s="264">
        <f>IF($A16="","",(IF($F16="一次下請",VLOOKUP($A16,テーブル1[],63,FALSE),"")))</f>
        <v>35200</v>
      </c>
      <c r="N16" s="265">
        <f t="shared" si="0"/>
        <v>0.13037037037037036</v>
      </c>
      <c r="O16" s="264" t="str">
        <f>IF($A16="","",(IF($F16="二次下請",VLOOKUP($A16,テーブル1[],63,FALSE),"")))</f>
        <v/>
      </c>
      <c r="P16" s="265" t="str">
        <f t="shared" si="1"/>
        <v/>
      </c>
      <c r="Q16" s="264" t="str">
        <f>IF($A16="","",(IF($F16="三次下請",VLOOKUP($A16,テーブル1[],63,FALSE),"")))</f>
        <v/>
      </c>
      <c r="R16" s="265" t="str">
        <f t="shared" si="2"/>
        <v/>
      </c>
      <c r="S16" s="264" t="str">
        <f>IF($A16="","",(IF($F16="四次下請",VLOOKUP($A16,テーブル1[],63,FALSE),"")))</f>
        <v/>
      </c>
      <c r="T16" s="265" t="str">
        <f t="shared" si="3"/>
        <v/>
      </c>
      <c r="U16" s="279">
        <v>15</v>
      </c>
      <c r="V16" s="209"/>
    </row>
    <row r="17" spans="1:22" s="210" customFormat="1" ht="20.100000000000001" customHeight="1" x14ac:dyDescent="0.15">
      <c r="A17" s="279">
        <f t="shared" si="4"/>
        <v>16</v>
      </c>
      <c r="B17" s="332" t="str">
        <f>IF($A17="","",VLOOKUP($A17,テーブル1[],65,FALSE))</f>
        <v>07</v>
      </c>
      <c r="C17" s="330">
        <f>IF($A17="","",VLOOKUP($A17,テーブル1[],66,FALSE))</f>
        <v>43997</v>
      </c>
      <c r="D17" s="333" t="str">
        <f>IF($A17="","",VLOOKUP($A17,テーブル1[],67,FALSE))</f>
        <v>追加</v>
      </c>
      <c r="E17" s="333" t="str">
        <f>IF($A17="","",VLOOKUP($A17,テーブル1[],68,FALSE))</f>
        <v>追加</v>
      </c>
      <c r="F17" s="336" t="str">
        <f>IF($A17="","",VLOOKUP($A17,テーブル1[],44,FALSE))</f>
        <v>二次下請</v>
      </c>
      <c r="G17" s="336" t="str">
        <f>IF($A17="","",VLOOKUP($A17,テーブル1[],64,FALSE))</f>
        <v>有限会社０３組</v>
      </c>
      <c r="H17" s="331">
        <f>IF($A17="","",VLOOKUP($A17,テーブル1[],12,FALSE))</f>
        <v>43987</v>
      </c>
      <c r="I17" s="331">
        <f>IF($A17="","",VLOOKUP($A17,テーブル1[],10,FALSE))</f>
        <v>43992</v>
      </c>
      <c r="J17" s="331">
        <f>IF($A17="","",VLOOKUP($A17,テーブル1[],11,FALSE))</f>
        <v>44012</v>
      </c>
      <c r="K17" s="336" t="str">
        <f>IF($A17="","",VLOOKUP($A17,テーブル1[],3,FALSE))</f>
        <v>１６技建株式会社</v>
      </c>
      <c r="L17" s="336" t="str">
        <f>IF($A17="","",VLOOKUP($A17,テーブル1[],9,FALSE))</f>
        <v>杭引抜工事</v>
      </c>
      <c r="M17" s="264" t="str">
        <f>IF($A17="","",(IF($F17="一次下請",VLOOKUP($A17,テーブル1[],63,FALSE),"")))</f>
        <v/>
      </c>
      <c r="N17" s="265" t="str">
        <f t="shared" si="0"/>
        <v/>
      </c>
      <c r="O17" s="264">
        <f>IF($A17="","",(IF($F17="二次下請",VLOOKUP($A17,テーブル1[],63,FALSE),"")))</f>
        <v>803</v>
      </c>
      <c r="P17" s="265">
        <f t="shared" si="1"/>
        <v>2.9740740740740739E-3</v>
      </c>
      <c r="Q17" s="264" t="str">
        <f>IF($A17="","",(IF($F17="三次下請",VLOOKUP($A17,テーブル1[],63,FALSE),"")))</f>
        <v/>
      </c>
      <c r="R17" s="265" t="str">
        <f t="shared" si="2"/>
        <v/>
      </c>
      <c r="S17" s="264" t="str">
        <f>IF($A17="","",(IF($F17="四次下請",VLOOKUP($A17,テーブル1[],63,FALSE),"")))</f>
        <v/>
      </c>
      <c r="T17" s="265" t="str">
        <f t="shared" si="3"/>
        <v/>
      </c>
      <c r="U17" s="279">
        <v>16</v>
      </c>
      <c r="V17" s="209"/>
    </row>
    <row r="18" spans="1:22" s="210" customFormat="1" ht="20.100000000000001" customHeight="1" x14ac:dyDescent="0.15">
      <c r="A18" s="279">
        <f t="shared" si="4"/>
        <v>17</v>
      </c>
      <c r="B18" s="332" t="str">
        <f>IF($A18="","",VLOOKUP($A18,テーブル1[],65,FALSE))</f>
        <v>07</v>
      </c>
      <c r="C18" s="330">
        <f>IF($A18="","",VLOOKUP($A18,テーブル1[],66,FALSE))</f>
        <v>43997</v>
      </c>
      <c r="D18" s="333" t="str">
        <f>IF($A18="","",VLOOKUP($A18,テーブル1[],67,FALSE))</f>
        <v>追加</v>
      </c>
      <c r="E18" s="333" t="str">
        <f>IF($A18="","",VLOOKUP($A18,テーブル1[],68,FALSE))</f>
        <v>追加</v>
      </c>
      <c r="F18" s="336" t="str">
        <f>IF($A18="","",VLOOKUP($A18,テーブル1[],44,FALSE))</f>
        <v>二次下請</v>
      </c>
      <c r="G18" s="336" t="str">
        <f>IF($A18="","",VLOOKUP($A18,テーブル1[],64,FALSE))</f>
        <v>株式会社０２通建</v>
      </c>
      <c r="H18" s="331">
        <f>IF($A18="","",VLOOKUP($A18,テーブル1[],12,FALSE))</f>
        <v>43992</v>
      </c>
      <c r="I18" s="331">
        <f>IF($A18="","",VLOOKUP($A18,テーブル1[],10,FALSE))</f>
        <v>43994</v>
      </c>
      <c r="J18" s="331">
        <f>IF($A18="","",VLOOKUP($A18,テーブル1[],11,FALSE))</f>
        <v>44043</v>
      </c>
      <c r="K18" s="336" t="str">
        <f>IF($A18="","",VLOOKUP($A18,テーブル1[],3,FALSE))</f>
        <v>１７建設株式会社</v>
      </c>
      <c r="L18" s="336" t="str">
        <f>IF($A18="","",VLOOKUP($A18,テーブル1[],9,FALSE))</f>
        <v>情報ボックス工</v>
      </c>
      <c r="M18" s="264" t="str">
        <f>IF($A18="","",(IF($F18="一次下請",VLOOKUP($A18,テーブル1[],63,FALSE),"")))</f>
        <v/>
      </c>
      <c r="N18" s="265" t="str">
        <f t="shared" si="0"/>
        <v/>
      </c>
      <c r="O18" s="264">
        <f>IF($A18="","",(IF($F18="二次下請",VLOOKUP($A18,テーブル1[],63,FALSE),"")))</f>
        <v>792</v>
      </c>
      <c r="P18" s="265">
        <f t="shared" si="1"/>
        <v>2.9333333333333334E-3</v>
      </c>
      <c r="Q18" s="264" t="str">
        <f>IF($A18="","",(IF($F18="三次下請",VLOOKUP($A18,テーブル1[],63,FALSE),"")))</f>
        <v/>
      </c>
      <c r="R18" s="265" t="str">
        <f t="shared" si="2"/>
        <v/>
      </c>
      <c r="S18" s="264" t="str">
        <f>IF($A18="","",(IF($F18="四次下請",VLOOKUP($A18,テーブル1[],63,FALSE),"")))</f>
        <v/>
      </c>
      <c r="T18" s="265" t="str">
        <f t="shared" si="3"/>
        <v/>
      </c>
      <c r="U18" s="279">
        <v>17</v>
      </c>
      <c r="V18" s="209"/>
    </row>
    <row r="19" spans="1:22" s="210" customFormat="1" ht="20.100000000000001" customHeight="1" x14ac:dyDescent="0.15">
      <c r="A19" s="279">
        <f t="shared" si="4"/>
        <v>18</v>
      </c>
      <c r="B19" s="332" t="str">
        <f>IF($A19="","",VLOOKUP($A19,テーブル1[],65,FALSE))</f>
        <v>07</v>
      </c>
      <c r="C19" s="330">
        <f>IF($A19="","",VLOOKUP($A19,テーブル1[],66,FALSE))</f>
        <v>43997</v>
      </c>
      <c r="D19" s="333" t="str">
        <f>IF($A19="","",VLOOKUP($A19,テーブル1[],67,FALSE))</f>
        <v>変更</v>
      </c>
      <c r="E19" s="333" t="str">
        <f>IF($A19="","",VLOOKUP($A19,テーブル1[],68,FALSE))</f>
        <v>工期変更</v>
      </c>
      <c r="F19" s="336" t="str">
        <f>IF($A19="","",VLOOKUP($A19,テーブル1[],44,FALSE))</f>
        <v>二次下請</v>
      </c>
      <c r="G19" s="336" t="str">
        <f>IF($A19="","",VLOOKUP($A19,テーブル1[],64,FALSE))</f>
        <v>１５工業　株式会社　</v>
      </c>
      <c r="H19" s="331">
        <f>IF($A19="","",VLOOKUP($A19,テーブル1[],12,FALSE))</f>
        <v>43994</v>
      </c>
      <c r="I19" s="331">
        <f>IF($A19="","",VLOOKUP($A19,テーブル1[],10,FALSE))</f>
        <v>43976</v>
      </c>
      <c r="J19" s="331">
        <f>IF($A19="","",VLOOKUP($A19,テーブル1[],11,FALSE))</f>
        <v>44278</v>
      </c>
      <c r="K19" s="336" t="str">
        <f>IF($A19="","",VLOOKUP($A19,テーブル1[],3,FALSE))</f>
        <v>有限会社１８</v>
      </c>
      <c r="L19" s="336" t="str">
        <f>IF($A19="","",VLOOKUP($A19,テーブル1[],9,FALSE))</f>
        <v>道路土工、排水構造物工、舗装工、縁石工、道路付属施設工、構造物撤去工</v>
      </c>
      <c r="M19" s="264" t="str">
        <f>IF($A19="","",(IF($F19="一次下請",VLOOKUP($A19,テーブル1[],63,FALSE),"")))</f>
        <v/>
      </c>
      <c r="N19" s="265" t="str">
        <f t="shared" si="0"/>
        <v/>
      </c>
      <c r="O19" s="264">
        <f>IF($A19="","",(IF($F19="二次下請",VLOOKUP($A19,テーブル1[],63,FALSE),"")))</f>
        <v>2618</v>
      </c>
      <c r="P19" s="265">
        <f t="shared" si="1"/>
        <v>9.6962962962962966E-3</v>
      </c>
      <c r="Q19" s="264" t="str">
        <f>IF($A19="","",(IF($F19="三次下請",VLOOKUP($A19,テーブル1[],63,FALSE),"")))</f>
        <v/>
      </c>
      <c r="R19" s="265" t="str">
        <f t="shared" si="2"/>
        <v/>
      </c>
      <c r="S19" s="264" t="str">
        <f>IF($A19="","",(IF($F19="四次下請",VLOOKUP($A19,テーブル1[],63,FALSE),"")))</f>
        <v/>
      </c>
      <c r="T19" s="265" t="str">
        <f t="shared" si="3"/>
        <v/>
      </c>
      <c r="U19" s="279">
        <v>18</v>
      </c>
      <c r="V19" s="209"/>
    </row>
    <row r="20" spans="1:22" s="210" customFormat="1" ht="20.100000000000001" customHeight="1" x14ac:dyDescent="0.15">
      <c r="A20" s="279">
        <f t="shared" si="4"/>
        <v>19</v>
      </c>
      <c r="B20" s="332" t="str">
        <f>IF($A20="","",VLOOKUP($A20,テーブル1[],65,FALSE))</f>
        <v>07</v>
      </c>
      <c r="C20" s="330">
        <f>IF($A20="","",VLOOKUP($A20,テーブル1[],66,FALSE))</f>
        <v>43997</v>
      </c>
      <c r="D20" s="333" t="str">
        <f>IF($A20="","",VLOOKUP($A20,テーブル1[],67,FALSE))</f>
        <v>変更</v>
      </c>
      <c r="E20" s="333" t="str">
        <f>IF($A20="","",VLOOKUP($A20,テーブル1[],68,FALSE))</f>
        <v>工期変更</v>
      </c>
      <c r="F20" s="336" t="str">
        <f>IF($A20="","",VLOOKUP($A20,テーブル1[],44,FALSE))</f>
        <v>二次下請</v>
      </c>
      <c r="G20" s="336" t="str">
        <f>IF($A20="","",VLOOKUP($A20,テーブル1[],64,FALSE))</f>
        <v>１５工業　株式会社　</v>
      </c>
      <c r="H20" s="331">
        <f>IF($A20="","",VLOOKUP($A20,テーブル1[],12,FALSE))</f>
        <v>43994</v>
      </c>
      <c r="I20" s="331">
        <f>IF($A20="","",VLOOKUP($A20,テーブル1[],10,FALSE))</f>
        <v>43976</v>
      </c>
      <c r="J20" s="331">
        <f>IF($A20="","",VLOOKUP($A20,テーブル1[],11,FALSE))</f>
        <v>44278</v>
      </c>
      <c r="K20" s="336" t="str">
        <f>IF($A20="","",VLOOKUP($A20,テーブル1[],3,FALSE))</f>
        <v>株式会社１９</v>
      </c>
      <c r="L20" s="336" t="str">
        <f>IF($A20="","",VLOOKUP($A20,テーブル1[],9,FALSE))</f>
        <v>道路土工、排水構造物工、舗装工、縁石工、構造物撤去工</v>
      </c>
      <c r="M20" s="264" t="str">
        <f>IF($A20="","",(IF($F20="一次下請",VLOOKUP($A20,テーブル1[],63,FALSE),"")))</f>
        <v/>
      </c>
      <c r="N20" s="265" t="str">
        <f t="shared" si="0"/>
        <v/>
      </c>
      <c r="O20" s="264">
        <f>IF($A20="","",(IF($F20="二次下請",VLOOKUP($A20,テーブル1[],63,FALSE),"")))</f>
        <v>4345</v>
      </c>
      <c r="P20" s="265">
        <f t="shared" si="1"/>
        <v>1.6092592592592592E-2</v>
      </c>
      <c r="Q20" s="264" t="str">
        <f>IF($A20="","",(IF($F20="三次下請",VLOOKUP($A20,テーブル1[],63,FALSE),"")))</f>
        <v/>
      </c>
      <c r="R20" s="265" t="str">
        <f t="shared" si="2"/>
        <v/>
      </c>
      <c r="S20" s="264" t="str">
        <f>IF($A20="","",(IF($F20="四次下請",VLOOKUP($A20,テーブル1[],63,FALSE),"")))</f>
        <v/>
      </c>
      <c r="T20" s="265" t="str">
        <f t="shared" si="3"/>
        <v/>
      </c>
      <c r="U20" s="279">
        <v>19</v>
      </c>
      <c r="V20" s="209"/>
    </row>
    <row r="21" spans="1:22" s="210" customFormat="1" ht="20.100000000000001" customHeight="1" x14ac:dyDescent="0.15">
      <c r="A21" s="279">
        <f t="shared" si="4"/>
        <v>20</v>
      </c>
      <c r="B21" s="332" t="str">
        <f>IF($A21="","",VLOOKUP($A21,テーブル1[],65,FALSE))</f>
        <v>07</v>
      </c>
      <c r="C21" s="330">
        <f>IF($A21="","",VLOOKUP($A21,テーブル1[],66,FALSE))</f>
        <v>43997</v>
      </c>
      <c r="D21" s="333" t="str">
        <f>IF($A21="","",VLOOKUP($A21,テーブル1[],67,FALSE))</f>
        <v>追加</v>
      </c>
      <c r="E21" s="333" t="str">
        <f>IF($A21="","",VLOOKUP($A21,テーブル1[],68,FALSE))</f>
        <v>追加</v>
      </c>
      <c r="F21" s="336" t="str">
        <f>IF($A21="","",VLOOKUP($A21,テーブル1[],44,FALSE))</f>
        <v>一次下請</v>
      </c>
      <c r="G21" s="336" t="str">
        <f>IF($A21="","",VLOOKUP($A21,テーブル1[],64,FALSE))</f>
        <v>株式会社０１元請組</v>
      </c>
      <c r="H21" s="331">
        <f>IF($A21="","",VLOOKUP($A21,テーブル1[],12,FALSE))</f>
        <v>43983</v>
      </c>
      <c r="I21" s="331">
        <f>IF($A21="","",VLOOKUP($A21,テーブル1[],10,FALSE))</f>
        <v>44001</v>
      </c>
      <c r="J21" s="331">
        <f>IF($A21="","",VLOOKUP($A21,テーブル1[],11,FALSE))</f>
        <v>44190</v>
      </c>
      <c r="K21" s="336" t="str">
        <f>IF($A21="","",VLOOKUP($A21,テーブル1[],3,FALSE))</f>
        <v>２０石材工業株式会社</v>
      </c>
      <c r="L21" s="336" t="str">
        <f>IF($A21="","",VLOOKUP($A21,テーブル1[],9,FALSE))</f>
        <v>縁石工</v>
      </c>
      <c r="M21" s="264">
        <f>IF($A21="","",(IF($F21="一次下請",VLOOKUP($A21,テーブル1[],63,FALSE),"")))</f>
        <v>1100</v>
      </c>
      <c r="N21" s="265">
        <f t="shared" si="0"/>
        <v>4.0740740740740737E-3</v>
      </c>
      <c r="O21" s="264" t="str">
        <f>IF($A21="","",(IF($F21="二次下請",VLOOKUP($A21,テーブル1[],63,FALSE),"")))</f>
        <v/>
      </c>
      <c r="P21" s="265" t="str">
        <f t="shared" si="1"/>
        <v/>
      </c>
      <c r="Q21" s="264" t="str">
        <f>IF($A21="","",(IF($F21="三次下請",VLOOKUP($A21,テーブル1[],63,FALSE),"")))</f>
        <v/>
      </c>
      <c r="R21" s="265" t="str">
        <f t="shared" si="2"/>
        <v/>
      </c>
      <c r="S21" s="264" t="str">
        <f>IF($A21="","",(IF($F21="四次下請",VLOOKUP($A21,テーブル1[],63,FALSE),"")))</f>
        <v/>
      </c>
      <c r="T21" s="265" t="str">
        <f t="shared" si="3"/>
        <v/>
      </c>
      <c r="U21" s="279">
        <v>20</v>
      </c>
      <c r="V21" s="209"/>
    </row>
    <row r="22" spans="1:22" s="210" customFormat="1" ht="20.100000000000001" customHeight="1" x14ac:dyDescent="0.15">
      <c r="A22" s="279">
        <f t="shared" si="4"/>
        <v>21</v>
      </c>
      <c r="B22" s="332" t="str">
        <f>IF($A22="","",VLOOKUP($A22,テーブル1[],65,FALSE))</f>
        <v>07</v>
      </c>
      <c r="C22" s="330">
        <f>IF($A22="","",VLOOKUP($A22,テーブル1[],66,FALSE))</f>
        <v>43997</v>
      </c>
      <c r="D22" s="333" t="str">
        <f>IF($A22="","",VLOOKUP($A22,テーブル1[],67,FALSE))</f>
        <v>追加</v>
      </c>
      <c r="E22" s="333" t="str">
        <f>IF($A22="","",VLOOKUP($A22,テーブル1[],68,FALSE))</f>
        <v>追加</v>
      </c>
      <c r="F22" s="336" t="str">
        <f>IF($A22="","",VLOOKUP($A22,テーブル1[],44,FALSE))</f>
        <v>一次下請</v>
      </c>
      <c r="G22" s="336" t="str">
        <f>IF($A22="","",VLOOKUP($A22,テーブル1[],64,FALSE))</f>
        <v>株式会社０１元請組</v>
      </c>
      <c r="H22" s="331">
        <f>IF($A22="","",VLOOKUP($A22,テーブル1[],12,FALSE))</f>
        <v>43983</v>
      </c>
      <c r="I22" s="331">
        <f>IF($A22="","",VLOOKUP($A22,テーブル1[],10,FALSE))</f>
        <v>44001</v>
      </c>
      <c r="J22" s="331">
        <f>IF($A22="","",VLOOKUP($A22,テーブル1[],11,FALSE))</f>
        <v>44279</v>
      </c>
      <c r="K22" s="336" t="str">
        <f>IF($A22="","",VLOOKUP($A22,テーブル1[],3,FALSE))</f>
        <v>２１道路株式会社</v>
      </c>
      <c r="L22" s="336" t="str">
        <f>IF($A22="","",VLOOKUP($A22,テーブル1[],9,FALSE))</f>
        <v>舗装工、区画線工</v>
      </c>
      <c r="M22" s="264">
        <f>IF($A22="","",(IF($F22="一次下請",VLOOKUP($A22,テーブル1[],63,FALSE),"")))</f>
        <v>10208</v>
      </c>
      <c r="N22" s="265">
        <f t="shared" si="0"/>
        <v>3.7807407407407408E-2</v>
      </c>
      <c r="O22" s="264" t="str">
        <f>IF($A22="","",(IF($F22="二次下請",VLOOKUP($A22,テーブル1[],63,FALSE),"")))</f>
        <v/>
      </c>
      <c r="P22" s="265" t="str">
        <f t="shared" si="1"/>
        <v/>
      </c>
      <c r="Q22" s="264" t="str">
        <f>IF($A22="","",(IF($F22="三次下請",VLOOKUP($A22,テーブル1[],63,FALSE),"")))</f>
        <v/>
      </c>
      <c r="R22" s="265" t="str">
        <f t="shared" si="2"/>
        <v/>
      </c>
      <c r="S22" s="264" t="str">
        <f>IF($A22="","",(IF($F22="四次下請",VLOOKUP($A22,テーブル1[],63,FALSE),"")))</f>
        <v/>
      </c>
      <c r="T22" s="265" t="str">
        <f t="shared" si="3"/>
        <v/>
      </c>
      <c r="U22" s="279">
        <v>21</v>
      </c>
      <c r="V22" s="209"/>
    </row>
    <row r="23" spans="1:22" s="210" customFormat="1" ht="20.100000000000001" customHeight="1" x14ac:dyDescent="0.15">
      <c r="A23" s="279">
        <f t="shared" si="4"/>
        <v>22</v>
      </c>
      <c r="B23" s="332" t="str">
        <f>IF($A23="","",VLOOKUP($A23,テーブル1[],65,FALSE))</f>
        <v>07</v>
      </c>
      <c r="C23" s="330">
        <f>IF($A23="","",VLOOKUP($A23,テーブル1[],66,FALSE))</f>
        <v>43997</v>
      </c>
      <c r="D23" s="333" t="str">
        <f>IF($A23="","",VLOOKUP($A23,テーブル1[],67,FALSE))</f>
        <v>追加</v>
      </c>
      <c r="E23" s="333" t="str">
        <f>IF($A23="","",VLOOKUP($A23,テーブル1[],68,FALSE))</f>
        <v>追加</v>
      </c>
      <c r="F23" s="336" t="str">
        <f>IF($A23="","",VLOOKUP($A23,テーブル1[],44,FALSE))</f>
        <v>一次下請</v>
      </c>
      <c r="G23" s="336" t="str">
        <f>IF($A23="","",VLOOKUP($A23,テーブル1[],64,FALSE))</f>
        <v>株式会社０１元請組</v>
      </c>
      <c r="H23" s="331">
        <f>IF($A23="","",VLOOKUP($A23,テーブル1[],12,FALSE))</f>
        <v>43997</v>
      </c>
      <c r="I23" s="331">
        <f>IF($A23="","",VLOOKUP($A23,テーブル1[],10,FALSE))</f>
        <v>44013</v>
      </c>
      <c r="J23" s="331">
        <f>IF($A23="","",VLOOKUP($A23,テーブル1[],11,FALSE))</f>
        <v>44134</v>
      </c>
      <c r="K23" s="336" t="str">
        <f>IF($A23="","",VLOOKUP($A23,テーブル1[],3,FALSE))</f>
        <v>株式会社２２</v>
      </c>
      <c r="L23" s="336" t="str">
        <f>IF($A23="","",VLOOKUP($A23,テーブル1[],9,FALSE))</f>
        <v>転落防止柵設置工</v>
      </c>
      <c r="M23" s="264">
        <f>IF($A23="","",(IF($F23="一次下請",VLOOKUP($A23,テーブル1[],63,FALSE),"")))</f>
        <v>142</v>
      </c>
      <c r="N23" s="265">
        <f t="shared" si="0"/>
        <v>5.2592592592592589E-4</v>
      </c>
      <c r="O23" s="264" t="str">
        <f>IF($A23="","",(IF($F23="二次下請",VLOOKUP($A23,テーブル1[],63,FALSE),"")))</f>
        <v/>
      </c>
      <c r="P23" s="265" t="str">
        <f t="shared" si="1"/>
        <v/>
      </c>
      <c r="Q23" s="264" t="str">
        <f>IF($A23="","",(IF($F23="三次下請",VLOOKUP($A23,テーブル1[],63,FALSE),"")))</f>
        <v/>
      </c>
      <c r="R23" s="265" t="str">
        <f t="shared" si="2"/>
        <v/>
      </c>
      <c r="S23" s="264" t="str">
        <f>IF($A23="","",(IF($F23="四次下請",VLOOKUP($A23,テーブル1[],63,FALSE),"")))</f>
        <v/>
      </c>
      <c r="T23" s="265" t="str">
        <f t="shared" si="3"/>
        <v/>
      </c>
      <c r="U23" s="279">
        <v>22</v>
      </c>
      <c r="V23" s="209"/>
    </row>
    <row r="24" spans="1:22" s="210" customFormat="1" ht="20.100000000000001" customHeight="1" x14ac:dyDescent="0.15">
      <c r="A24" s="279">
        <f>A23+1</f>
        <v>23</v>
      </c>
      <c r="B24" s="332" t="str">
        <f>IF($A24="","",VLOOKUP($A24,テーブル1[],65,FALSE))</f>
        <v>07</v>
      </c>
      <c r="C24" s="330">
        <f>IF($A24="","",VLOOKUP($A24,テーブル1[],66,FALSE))</f>
        <v>43997</v>
      </c>
      <c r="D24" s="333" t="str">
        <f>IF($A24="","",VLOOKUP($A24,テーブル1[],67,FALSE))</f>
        <v>追加</v>
      </c>
      <c r="E24" s="333" t="str">
        <f>IF($A24="","",VLOOKUP($A24,テーブル1[],68,FALSE))</f>
        <v>追加</v>
      </c>
      <c r="F24" s="336" t="str">
        <f>IF($A24="","",VLOOKUP($A24,テーブル1[],44,FALSE))</f>
        <v>二次下請</v>
      </c>
      <c r="G24" s="336" t="str">
        <f>IF($A24="","",VLOOKUP($A24,テーブル1[],64,FALSE))</f>
        <v>２１道路　株式会社</v>
      </c>
      <c r="H24" s="331">
        <f>IF($A24="","",VLOOKUP($A24,テーブル1[],12,FALSE))</f>
        <v>43991</v>
      </c>
      <c r="I24" s="331">
        <f>IF($A24="","",VLOOKUP($A24,テーブル1[],10,FALSE))</f>
        <v>44004</v>
      </c>
      <c r="J24" s="331">
        <f>IF($A24="","",VLOOKUP($A24,テーブル1[],11,FALSE))</f>
        <v>44279</v>
      </c>
      <c r="K24" s="336" t="str">
        <f>IF($A24="","",VLOOKUP($A24,テーブル1[],3,FALSE))</f>
        <v>２３有限会社</v>
      </c>
      <c r="L24" s="336" t="str">
        <f>IF($A24="","",VLOOKUP($A24,テーブル1[],9,FALSE))</f>
        <v>区画線工</v>
      </c>
      <c r="M24" s="264" t="str">
        <f>IF($A24="","",(IF($F24="一次下請",VLOOKUP($A24,テーブル1[],63,FALSE),"")))</f>
        <v/>
      </c>
      <c r="N24" s="265" t="str">
        <f t="shared" si="0"/>
        <v/>
      </c>
      <c r="O24" s="264">
        <f>IF($A24="","",(IF($F24="二次下請",VLOOKUP($A24,テーブル1[],63,FALSE),"")))</f>
        <v>206</v>
      </c>
      <c r="P24" s="265">
        <f t="shared" si="1"/>
        <v>7.6296296296296301E-4</v>
      </c>
      <c r="Q24" s="264" t="str">
        <f>IF($A24="","",(IF($F24="三次下請",VLOOKUP($A24,テーブル1[],63,FALSE),"")))</f>
        <v/>
      </c>
      <c r="R24" s="265" t="str">
        <f t="shared" si="2"/>
        <v/>
      </c>
      <c r="S24" s="264" t="str">
        <f>IF($A24="","",(IF($F24="四次下請",VLOOKUP($A24,テーブル1[],63,FALSE),"")))</f>
        <v/>
      </c>
      <c r="T24" s="265" t="str">
        <f t="shared" si="3"/>
        <v/>
      </c>
      <c r="U24" s="279">
        <v>23</v>
      </c>
      <c r="V24" s="209"/>
    </row>
    <row r="25" spans="1:22" s="210" customFormat="1" ht="20.100000000000001" customHeight="1" x14ac:dyDescent="0.15">
      <c r="A25" s="279">
        <f t="shared" ref="A25:A34" si="5">A24+1</f>
        <v>24</v>
      </c>
      <c r="B25" s="332" t="str">
        <f>IF($A25="","",VLOOKUP($A25,テーブル1[],65,FALSE))</f>
        <v>07</v>
      </c>
      <c r="C25" s="330">
        <f>IF($A25="","",VLOOKUP($A25,テーブル1[],66,FALSE))</f>
        <v>43997</v>
      </c>
      <c r="D25" s="333" t="str">
        <f>IF($A25="","",VLOOKUP($A25,テーブル1[],67,FALSE))</f>
        <v>追加</v>
      </c>
      <c r="E25" s="333" t="str">
        <f>IF($A25="","",VLOOKUP($A25,テーブル1[],68,FALSE))</f>
        <v>追加</v>
      </c>
      <c r="F25" s="336" t="str">
        <f>IF($A25="","",VLOOKUP($A25,テーブル1[],44,FALSE))</f>
        <v>二次下請</v>
      </c>
      <c r="G25" s="336" t="str">
        <f>IF($A25="","",VLOOKUP($A25,テーブル1[],64,FALSE))</f>
        <v>２１道路　株式会社</v>
      </c>
      <c r="H25" s="331">
        <f>IF($A25="","",VLOOKUP($A25,テーブル1[],12,FALSE))</f>
        <v>43991</v>
      </c>
      <c r="I25" s="331">
        <f>IF($A25="","",VLOOKUP($A25,テーブル1[],10,FALSE))</f>
        <v>44004</v>
      </c>
      <c r="J25" s="331">
        <f>IF($A25="","",VLOOKUP($A25,テーブル1[],11,FALSE))</f>
        <v>44279</v>
      </c>
      <c r="K25" s="336" t="str">
        <f>IF($A25="","",VLOOKUP($A25,テーブル1[],3,FALSE))</f>
        <v>北海道２４株式会社</v>
      </c>
      <c r="L25" s="336" t="str">
        <f>IF($A25="","",VLOOKUP($A25,テーブル1[],9,FALSE))</f>
        <v>橋面防水工事</v>
      </c>
      <c r="M25" s="264" t="str">
        <f>IF($A25="","",(IF($F25="一次下請",VLOOKUP($A25,テーブル1[],63,FALSE),"")))</f>
        <v/>
      </c>
      <c r="N25" s="265" t="str">
        <f t="shared" si="0"/>
        <v/>
      </c>
      <c r="O25" s="264">
        <f>IF($A25="","",(IF($F25="二次下請",VLOOKUP($A25,テーブル1[],63,FALSE),"")))</f>
        <v>1650</v>
      </c>
      <c r="P25" s="265">
        <f t="shared" si="1"/>
        <v>6.1111111111111114E-3</v>
      </c>
      <c r="Q25" s="264" t="str">
        <f>IF($A25="","",(IF($F25="三次下請",VLOOKUP($A25,テーブル1[],63,FALSE),"")))</f>
        <v/>
      </c>
      <c r="R25" s="265" t="str">
        <f t="shared" si="2"/>
        <v/>
      </c>
      <c r="S25" s="264" t="str">
        <f>IF($A25="","",(IF($F25="四次下請",VLOOKUP($A25,テーブル1[],63,FALSE),"")))</f>
        <v/>
      </c>
      <c r="T25" s="265" t="str">
        <f t="shared" si="3"/>
        <v/>
      </c>
      <c r="U25" s="279">
        <v>24</v>
      </c>
      <c r="V25" s="209"/>
    </row>
    <row r="26" spans="1:22" s="210" customFormat="1" ht="20.100000000000001" customHeight="1" x14ac:dyDescent="0.15">
      <c r="A26" s="279">
        <f t="shared" si="5"/>
        <v>25</v>
      </c>
      <c r="B26" s="332" t="str">
        <f>IF($A26="","",VLOOKUP($A26,テーブル1[],65,FALSE))</f>
        <v>07</v>
      </c>
      <c r="C26" s="330">
        <f>IF($A26="","",VLOOKUP($A26,テーブル1[],66,FALSE))</f>
        <v>43997</v>
      </c>
      <c r="D26" s="333" t="str">
        <f>IF($A26="","",VLOOKUP($A26,テーブル1[],67,FALSE))</f>
        <v>追加</v>
      </c>
      <c r="E26" s="333" t="str">
        <f>IF($A26="","",VLOOKUP($A26,テーブル1[],68,FALSE))</f>
        <v>追加</v>
      </c>
      <c r="F26" s="336" t="str">
        <f>IF($A26="","",VLOOKUP($A26,テーブル1[],44,FALSE))</f>
        <v>二次下請</v>
      </c>
      <c r="G26" s="336" t="str">
        <f>IF($A26="","",VLOOKUP($A26,テーブル1[],64,FALSE))</f>
        <v>２１道路　株式会社</v>
      </c>
      <c r="H26" s="331">
        <f>IF($A26="","",VLOOKUP($A26,テーブル1[],12,FALSE))</f>
        <v>43991</v>
      </c>
      <c r="I26" s="331">
        <f>IF($A26="","",VLOOKUP($A26,テーブル1[],10,FALSE))</f>
        <v>44004</v>
      </c>
      <c r="J26" s="331">
        <f>IF($A26="","",VLOOKUP($A26,テーブル1[],11,FALSE))</f>
        <v>44279</v>
      </c>
      <c r="K26" s="336" t="str">
        <f>IF($A26="","",VLOOKUP($A26,テーブル1[],3,FALSE))</f>
        <v>２５株式会社</v>
      </c>
      <c r="L26" s="336" t="str">
        <f>IF($A26="","",VLOOKUP($A26,テーブル1[],9,FALSE))</f>
        <v>路面切削工</v>
      </c>
      <c r="M26" s="264" t="str">
        <f>IF($A26="","",(IF($F26="一次下請",VLOOKUP($A26,テーブル1[],63,FALSE),"")))</f>
        <v/>
      </c>
      <c r="N26" s="265" t="str">
        <f t="shared" si="0"/>
        <v/>
      </c>
      <c r="O26" s="264">
        <f>IF($A26="","",(IF($F26="二次下請",VLOOKUP($A26,テーブル1[],63,FALSE),"")))</f>
        <v>203</v>
      </c>
      <c r="P26" s="265">
        <f t="shared" si="1"/>
        <v>7.5185185185185186E-4</v>
      </c>
      <c r="Q26" s="264" t="str">
        <f>IF($A26="","",(IF($F26="三次下請",VLOOKUP($A26,テーブル1[],63,FALSE),"")))</f>
        <v/>
      </c>
      <c r="R26" s="265" t="str">
        <f t="shared" si="2"/>
        <v/>
      </c>
      <c r="S26" s="264" t="str">
        <f>IF($A26="","",(IF($F26="四次下請",VLOOKUP($A26,テーブル1[],63,FALSE),"")))</f>
        <v/>
      </c>
      <c r="T26" s="265" t="str">
        <f t="shared" si="3"/>
        <v/>
      </c>
      <c r="U26" s="279">
        <v>25</v>
      </c>
      <c r="V26" s="209"/>
    </row>
    <row r="27" spans="1:22" s="210" customFormat="1" ht="20.100000000000001" customHeight="1" x14ac:dyDescent="0.15">
      <c r="A27" s="279">
        <f t="shared" si="5"/>
        <v>26</v>
      </c>
      <c r="B27" s="332" t="str">
        <f>IF($A27="","",VLOOKUP($A27,テーブル1[],65,FALSE))</f>
        <v>08</v>
      </c>
      <c r="C27" s="330">
        <f>IF($A27="","",VLOOKUP($A27,テーブル1[],66,FALSE))</f>
        <v>44064</v>
      </c>
      <c r="D27" s="333" t="str">
        <f>IF($A27="","",VLOOKUP($A27,テーブル1[],67,FALSE))</f>
        <v>変更</v>
      </c>
      <c r="E27" s="333" t="str">
        <f>IF($A27="","",VLOOKUP($A27,テーブル1[],68,FALSE))</f>
        <v>建設業許可変更</v>
      </c>
      <c r="F27" s="336" t="str">
        <f>IF($A27="","",VLOOKUP($A27,テーブル1[],44,FALSE))</f>
        <v>二次下請</v>
      </c>
      <c r="G27" s="336" t="str">
        <f>IF($A27="","",VLOOKUP($A27,テーブル1[],64,FALSE))</f>
        <v>１５工業　株式会社　</v>
      </c>
      <c r="H27" s="331">
        <f>IF($A27="","",VLOOKUP($A27,テーブル1[],12,FALSE))</f>
        <v>43994</v>
      </c>
      <c r="I27" s="331">
        <f>IF($A27="","",VLOOKUP($A27,テーブル1[],10,FALSE))</f>
        <v>43976</v>
      </c>
      <c r="J27" s="331">
        <f>IF($A27="","",VLOOKUP($A27,テーブル1[],11,FALSE))</f>
        <v>44278</v>
      </c>
      <c r="K27" s="336" t="str">
        <f>IF($A27="","",VLOOKUP($A27,テーブル1[],3,FALSE))</f>
        <v>株式会社２６建商</v>
      </c>
      <c r="L27" s="336" t="str">
        <f>IF($A27="","",VLOOKUP($A27,テーブル1[],9,FALSE))</f>
        <v>道路土工、排水構造物工、舗装工、縁石工、構造物撤去工</v>
      </c>
      <c r="M27" s="264" t="str">
        <f>IF($A27="","",(IF($F27="一次下請",VLOOKUP($A27,テーブル1[],63,FALSE),"")))</f>
        <v/>
      </c>
      <c r="N27" s="265" t="str">
        <f t="shared" si="0"/>
        <v/>
      </c>
      <c r="O27" s="264">
        <f>IF($A27="","",(IF($F27="二次下請",VLOOKUP($A27,テーブル1[],63,FALSE),"")))</f>
        <v>4345</v>
      </c>
      <c r="P27" s="265">
        <f t="shared" si="1"/>
        <v>1.6092592592592592E-2</v>
      </c>
      <c r="Q27" s="264" t="str">
        <f>IF($A27="","",(IF($F27="三次下請",VLOOKUP($A27,テーブル1[],63,FALSE),"")))</f>
        <v/>
      </c>
      <c r="R27" s="265" t="str">
        <f t="shared" si="2"/>
        <v/>
      </c>
      <c r="S27" s="264" t="str">
        <f>IF($A27="","",(IF($F27="四次下請",VLOOKUP($A27,テーブル1[],63,FALSE),"")))</f>
        <v/>
      </c>
      <c r="T27" s="265" t="str">
        <f t="shared" si="3"/>
        <v/>
      </c>
      <c r="U27" s="279">
        <v>26</v>
      </c>
      <c r="V27" s="209"/>
    </row>
    <row r="28" spans="1:22" s="210" customFormat="1" ht="20.100000000000001" customHeight="1" x14ac:dyDescent="0.15">
      <c r="A28" s="279">
        <f t="shared" si="5"/>
        <v>27</v>
      </c>
      <c r="B28" s="332" t="str">
        <f>IF($A28="","",VLOOKUP($A28,テーブル1[],65,FALSE))</f>
        <v>08</v>
      </c>
      <c r="C28" s="330">
        <f>IF($A28="","",VLOOKUP($A28,テーブル1[],66,FALSE))</f>
        <v>44064</v>
      </c>
      <c r="D28" s="333" t="str">
        <f>IF($A28="","",VLOOKUP($A28,テーブル1[],67,FALSE))</f>
        <v>追加</v>
      </c>
      <c r="E28" s="333" t="str">
        <f>IF($A28="","",VLOOKUP($A28,テーブル1[],68,FALSE))</f>
        <v>追加</v>
      </c>
      <c r="F28" s="336" t="str">
        <f>IF($A28="","",VLOOKUP($A28,テーブル1[],44,FALSE))</f>
        <v>二次下請</v>
      </c>
      <c r="G28" s="336" t="str">
        <f>IF($A28="","",VLOOKUP($A28,テーブル1[],64,FALSE))</f>
        <v>１５工業　株式会社　</v>
      </c>
      <c r="H28" s="331">
        <f>IF($A28="","",VLOOKUP($A28,テーブル1[],12,FALSE))</f>
        <v>44064</v>
      </c>
      <c r="I28" s="331">
        <f>IF($A28="","",VLOOKUP($A28,テーブル1[],10,FALSE))</f>
        <v>44067</v>
      </c>
      <c r="J28" s="331">
        <f>IF($A28="","",VLOOKUP($A28,テーブル1[],11,FALSE))</f>
        <v>44278</v>
      </c>
      <c r="K28" s="336" t="str">
        <f>IF($A28="","",VLOOKUP($A28,テーブル1[],3,FALSE))</f>
        <v>㈱２７コーポレーション</v>
      </c>
      <c r="L28" s="336" t="str">
        <f>IF($A28="","",VLOOKUP($A28,テーブル1[],9,FALSE))</f>
        <v>道路土工、排水構造物工、舗装工、縁石工、構造物撤去工</v>
      </c>
      <c r="M28" s="264" t="str">
        <f>IF($A28="","",(IF($F28="一次下請",VLOOKUP($A28,テーブル1[],63,FALSE),"")))</f>
        <v/>
      </c>
      <c r="N28" s="265" t="str">
        <f t="shared" si="0"/>
        <v/>
      </c>
      <c r="O28" s="264">
        <f>IF($A28="","",(IF($F28="二次下請",VLOOKUP($A28,テーブル1[],63,FALSE),"")))</f>
        <v>3179</v>
      </c>
      <c r="P28" s="265">
        <f t="shared" si="1"/>
        <v>1.1774074074074074E-2</v>
      </c>
      <c r="Q28" s="264" t="str">
        <f>IF($A28="","",(IF($F28="三次下請",VLOOKUP($A28,テーブル1[],63,FALSE),"")))</f>
        <v/>
      </c>
      <c r="R28" s="265" t="str">
        <f t="shared" si="2"/>
        <v/>
      </c>
      <c r="S28" s="264" t="str">
        <f>IF($A28="","",(IF($F28="四次下請",VLOOKUP($A28,テーブル1[],63,FALSE),"")))</f>
        <v/>
      </c>
      <c r="T28" s="265" t="str">
        <f t="shared" si="3"/>
        <v/>
      </c>
      <c r="U28" s="279">
        <v>27</v>
      </c>
      <c r="V28" s="209"/>
    </row>
    <row r="29" spans="1:22" s="210" customFormat="1" ht="20.100000000000001" customHeight="1" x14ac:dyDescent="0.15">
      <c r="A29" s="279">
        <f t="shared" si="5"/>
        <v>28</v>
      </c>
      <c r="B29" s="332" t="str">
        <f>IF($A29="","",VLOOKUP($A29,テーブル1[],65,FALSE))</f>
        <v>08</v>
      </c>
      <c r="C29" s="330">
        <f>IF($A29="","",VLOOKUP($A29,テーブル1[],66,FALSE))</f>
        <v>44064</v>
      </c>
      <c r="D29" s="333" t="str">
        <f>IF($A29="","",VLOOKUP($A29,テーブル1[],67,FALSE))</f>
        <v>追加</v>
      </c>
      <c r="E29" s="333" t="str">
        <f>IF($A29="","",VLOOKUP($A29,テーブル1[],68,FALSE))</f>
        <v>追加</v>
      </c>
      <c r="F29" s="336" t="str">
        <f>IF($A29="","",VLOOKUP($A29,テーブル1[],44,FALSE))</f>
        <v>二次下請</v>
      </c>
      <c r="G29" s="336" t="str">
        <f>IF($A29="","",VLOOKUP($A29,テーブル1[],64,FALSE))</f>
        <v>１５工業　株式会社　</v>
      </c>
      <c r="H29" s="331">
        <f>IF($A29="","",VLOOKUP($A29,テーブル1[],12,FALSE))</f>
        <v>44064</v>
      </c>
      <c r="I29" s="331">
        <f>IF($A29="","",VLOOKUP($A29,テーブル1[],10,FALSE))</f>
        <v>44067</v>
      </c>
      <c r="J29" s="331">
        <f>IF($A29="","",VLOOKUP($A29,テーブル1[],11,FALSE))</f>
        <v>44278</v>
      </c>
      <c r="K29" s="336" t="str">
        <f>IF($A29="","",VLOOKUP($A29,テーブル1[],3,FALSE))</f>
        <v>２８建設工業㈱</v>
      </c>
      <c r="L29" s="336" t="str">
        <f>IF($A29="","",VLOOKUP($A29,テーブル1[],9,FALSE))</f>
        <v>道路土工、排水構造物工、舗装工、縁石工、構造物撤去工</v>
      </c>
      <c r="M29" s="264" t="str">
        <f>IF($A29="","",(IF($F29="一次下請",VLOOKUP($A29,テーブル1[],63,FALSE),"")))</f>
        <v/>
      </c>
      <c r="N29" s="265" t="str">
        <f t="shared" si="0"/>
        <v/>
      </c>
      <c r="O29" s="264">
        <f>IF($A29="","",(IF($F29="二次下請",VLOOKUP($A29,テーブル1[],63,FALSE),"")))</f>
        <v>2387</v>
      </c>
      <c r="P29" s="265">
        <f t="shared" si="1"/>
        <v>8.840740740740741E-3</v>
      </c>
      <c r="Q29" s="264" t="str">
        <f>IF($A29="","",(IF($F29="三次下請",VLOOKUP($A29,テーブル1[],63,FALSE),"")))</f>
        <v/>
      </c>
      <c r="R29" s="265" t="str">
        <f t="shared" si="2"/>
        <v/>
      </c>
      <c r="S29" s="264" t="str">
        <f>IF($A29="","",(IF($F29="四次下請",VLOOKUP($A29,テーブル1[],63,FALSE),"")))</f>
        <v/>
      </c>
      <c r="T29" s="265" t="str">
        <f t="shared" si="3"/>
        <v/>
      </c>
      <c r="U29" s="279">
        <v>28</v>
      </c>
      <c r="V29" s="209"/>
    </row>
    <row r="30" spans="1:22" s="210" customFormat="1" ht="20.100000000000001" customHeight="1" x14ac:dyDescent="0.15">
      <c r="A30" s="279">
        <f>A29+1</f>
        <v>29</v>
      </c>
      <c r="B30" s="332" t="str">
        <f>IF($A30="","",VLOOKUP($A30,テーブル1[],65,FALSE))</f>
        <v>09</v>
      </c>
      <c r="C30" s="330">
        <f>IF($A30="","",VLOOKUP($A30,テーブル1[],66,FALSE))</f>
        <v>44075</v>
      </c>
      <c r="D30" s="333" t="str">
        <f>IF($A30="","",VLOOKUP($A30,テーブル1[],67,FALSE))</f>
        <v>変更</v>
      </c>
      <c r="E30" s="333" t="str">
        <f>IF($A30="","",VLOOKUP($A30,テーブル1[],68,FALSE))</f>
        <v>建設業許可変更</v>
      </c>
      <c r="F30" s="336" t="str">
        <f>IF($A30="","",VLOOKUP($A30,テーブル1[],44,FALSE))</f>
        <v>二次下請</v>
      </c>
      <c r="G30" s="336" t="str">
        <f>IF($A30="","",VLOOKUP($A30,テーブル1[],64,FALSE))</f>
        <v>１５工業　株式会社　</v>
      </c>
      <c r="H30" s="331">
        <f>IF($A30="","",VLOOKUP($A30,テーブル1[],12,FALSE))</f>
        <v>43994</v>
      </c>
      <c r="I30" s="331">
        <f>IF($A30="","",VLOOKUP($A30,テーブル1[],10,FALSE))</f>
        <v>43976</v>
      </c>
      <c r="J30" s="331">
        <f>IF($A30="","",VLOOKUP($A30,テーブル1[],11,FALSE))</f>
        <v>44278</v>
      </c>
      <c r="K30" s="336" t="str">
        <f>IF($A30="","",VLOOKUP($A30,テーブル1[],3,FALSE))</f>
        <v>有限会社２９</v>
      </c>
      <c r="L30" s="336" t="str">
        <f>IF($A30="","",VLOOKUP($A30,テーブル1[],9,FALSE))</f>
        <v>道路土工、排水構造物工、舗装工、縁石工、道路付属施設工、構造物撤去工</v>
      </c>
      <c r="M30" s="264" t="str">
        <f>IF($A30="","",(IF($F30="一次下請",VLOOKUP($A30,テーブル1[],63,FALSE),"")))</f>
        <v/>
      </c>
      <c r="N30" s="265" t="str">
        <f t="shared" si="0"/>
        <v/>
      </c>
      <c r="O30" s="264">
        <f>IF($A30="","",(IF($F30="二次下請",VLOOKUP($A30,テーブル1[],63,FALSE),"")))</f>
        <v>2618</v>
      </c>
      <c r="P30" s="265">
        <f t="shared" si="1"/>
        <v>9.6962962962962966E-3</v>
      </c>
      <c r="Q30" s="264" t="str">
        <f>IF($A30="","",(IF($F30="三次下請",VLOOKUP($A30,テーブル1[],63,FALSE),"")))</f>
        <v/>
      </c>
      <c r="R30" s="265" t="str">
        <f t="shared" si="2"/>
        <v/>
      </c>
      <c r="S30" s="264" t="str">
        <f>IF($A30="","",(IF($F30="四次下請",VLOOKUP($A30,テーブル1[],63,FALSE),"")))</f>
        <v/>
      </c>
      <c r="T30" s="265" t="str">
        <f t="shared" si="3"/>
        <v/>
      </c>
      <c r="U30" s="279">
        <v>29</v>
      </c>
      <c r="V30" s="209"/>
    </row>
    <row r="31" spans="1:22" s="210" customFormat="1" ht="20.100000000000001" customHeight="1" x14ac:dyDescent="0.15">
      <c r="A31" s="279">
        <f t="shared" si="5"/>
        <v>30</v>
      </c>
      <c r="B31" s="332" t="str">
        <f>IF($A31="","",VLOOKUP($A31,テーブル1[],65,FALSE))</f>
        <v>10</v>
      </c>
      <c r="C31" s="330">
        <f>IF($A31="","",VLOOKUP($A31,テーブル1[],66,FALSE))</f>
        <v>44092</v>
      </c>
      <c r="D31" s="333" t="str">
        <f>IF($A31="","",VLOOKUP($A31,テーブル1[],67,FALSE))</f>
        <v>変更</v>
      </c>
      <c r="E31" s="333" t="str">
        <f>IF($A31="","",VLOOKUP($A31,テーブル1[],68,FALSE))</f>
        <v>建設業許可変更</v>
      </c>
      <c r="F31" s="336" t="str">
        <f>IF($A31="","",VLOOKUP($A31,テーブル1[],44,FALSE))</f>
        <v>二次下請</v>
      </c>
      <c r="G31" s="336" t="str">
        <f>IF($A31="","",VLOOKUP($A31,テーブル1[],64,FALSE))</f>
        <v>有限会社０３組</v>
      </c>
      <c r="H31" s="331">
        <f>IF($A31="","",VLOOKUP($A31,テーブル1[],12,FALSE))</f>
        <v>43959</v>
      </c>
      <c r="I31" s="331">
        <f>IF($A31="","",VLOOKUP($A31,テーブル1[],10,FALSE))</f>
        <v>43962</v>
      </c>
      <c r="J31" s="331">
        <f>IF($A31="","",VLOOKUP($A31,テーブル1[],11,FALSE))</f>
        <v>44275</v>
      </c>
      <c r="K31" s="336" t="str">
        <f>IF($A31="","",VLOOKUP($A31,テーブル1[],3,FALSE))</f>
        <v>有限会社３０</v>
      </c>
      <c r="L31" s="336" t="str">
        <f>IF($A31="","",VLOOKUP($A31,テーブル1[],9,FALSE))</f>
        <v>踏掛版工、構造物撤去工、情報ボックス工、旧橋撤去工、仮設工</v>
      </c>
      <c r="M31" s="264" t="str">
        <f>IF($A31="","",(IF($F31="一次下請",VLOOKUP($A31,テーブル1[],63,FALSE),"")))</f>
        <v/>
      </c>
      <c r="N31" s="265" t="str">
        <f t="shared" si="0"/>
        <v/>
      </c>
      <c r="O31" s="264">
        <f>IF($A31="","",(IF($F31="二次下請",VLOOKUP($A31,テーブル1[],63,FALSE),"")))</f>
        <v>6600</v>
      </c>
      <c r="P31" s="265">
        <f t="shared" si="1"/>
        <v>2.4444444444444446E-2</v>
      </c>
      <c r="Q31" s="264" t="str">
        <f>IF($A31="","",(IF($F31="三次下請",VLOOKUP($A31,テーブル1[],63,FALSE),"")))</f>
        <v/>
      </c>
      <c r="R31" s="265" t="str">
        <f t="shared" si="2"/>
        <v/>
      </c>
      <c r="S31" s="264" t="str">
        <f>IF($A31="","",(IF($F31="四次下請",VLOOKUP($A31,テーブル1[],63,FALSE),"")))</f>
        <v/>
      </c>
      <c r="T31" s="265" t="str">
        <f t="shared" si="3"/>
        <v/>
      </c>
      <c r="U31" s="279">
        <v>30</v>
      </c>
      <c r="V31" s="209"/>
    </row>
    <row r="32" spans="1:22" s="210" customFormat="1" ht="20.100000000000001" customHeight="1" x14ac:dyDescent="0.15">
      <c r="A32" s="279">
        <f t="shared" si="5"/>
        <v>31</v>
      </c>
      <c r="B32" s="332" t="str">
        <f>IF($A32="","",VLOOKUP($A32,テーブル1[],65,FALSE))</f>
        <v>10</v>
      </c>
      <c r="C32" s="330">
        <f>IF($A32="","",VLOOKUP($A32,テーブル1[],66,FALSE))</f>
        <v>44092</v>
      </c>
      <c r="D32" s="333" t="str">
        <f>IF($A32="","",VLOOKUP($A32,テーブル1[],67,FALSE))</f>
        <v>追加</v>
      </c>
      <c r="E32" s="333" t="str">
        <f>IF($A32="","",VLOOKUP($A32,テーブル1[],68,FALSE))</f>
        <v>追加</v>
      </c>
      <c r="F32" s="336" t="str">
        <f>IF($A32="","",VLOOKUP($A32,テーブル1[],44,FALSE))</f>
        <v>一次下請</v>
      </c>
      <c r="G32" s="336" t="str">
        <f>IF($A32="","",VLOOKUP($A32,テーブル1[],64,FALSE))</f>
        <v>株式会社０１元請組</v>
      </c>
      <c r="H32" s="331">
        <f>IF($A32="","",VLOOKUP($A32,テーブル1[],12,FALSE))</f>
        <v>44092</v>
      </c>
      <c r="I32" s="331">
        <f>IF($A32="","",VLOOKUP($A32,テーブル1[],10,FALSE))</f>
        <v>44098</v>
      </c>
      <c r="J32" s="331">
        <f>IF($A32="","",VLOOKUP($A32,テーブル1[],11,FALSE))</f>
        <v>44119</v>
      </c>
      <c r="K32" s="336" t="str">
        <f>IF($A32="","",VLOOKUP($A32,テーブル1[],3,FALSE))</f>
        <v>３１興業株式会社</v>
      </c>
      <c r="L32" s="336" t="str">
        <f>IF($A32="","",VLOOKUP($A32,テーブル1[],9,FALSE))</f>
        <v>仮設工</v>
      </c>
      <c r="M32" s="264">
        <f>IF($A32="","",(IF($F32="一次下請",VLOOKUP($A32,テーブル1[],63,FALSE),"")))</f>
        <v>990</v>
      </c>
      <c r="N32" s="265">
        <f t="shared" si="0"/>
        <v>3.6666666666666666E-3</v>
      </c>
      <c r="O32" s="264" t="str">
        <f>IF($A32="","",(IF($F32="二次下請",VLOOKUP($A32,テーブル1[],63,FALSE),"")))</f>
        <v/>
      </c>
      <c r="P32" s="265" t="str">
        <f t="shared" si="1"/>
        <v/>
      </c>
      <c r="Q32" s="264" t="str">
        <f>IF($A32="","",(IF($F32="三次下請",VLOOKUP($A32,テーブル1[],63,FALSE),"")))</f>
        <v/>
      </c>
      <c r="R32" s="265" t="str">
        <f t="shared" si="2"/>
        <v/>
      </c>
      <c r="S32" s="264" t="str">
        <f>IF($A32="","",(IF($F32="四次下請",VLOOKUP($A32,テーブル1[],63,FALSE),"")))</f>
        <v/>
      </c>
      <c r="T32" s="265" t="str">
        <f t="shared" si="3"/>
        <v/>
      </c>
      <c r="U32" s="279">
        <v>31</v>
      </c>
      <c r="V32" s="209"/>
    </row>
    <row r="33" spans="1:22" s="210" customFormat="1" ht="20.100000000000001" customHeight="1" x14ac:dyDescent="0.15">
      <c r="A33" s="279">
        <f t="shared" si="5"/>
        <v>32</v>
      </c>
      <c r="B33" s="332" t="str">
        <f>IF($A33="","",VLOOKUP($A33,テーブル1[],65,FALSE))</f>
        <v>11</v>
      </c>
      <c r="C33" s="330">
        <f>IF($A33="","",VLOOKUP($A33,テーブル1[],66,FALSE))</f>
        <v>44105</v>
      </c>
      <c r="D33" s="333" t="str">
        <f>IF($A33="","",VLOOKUP($A33,テーブル1[],67,FALSE))</f>
        <v>追加</v>
      </c>
      <c r="E33" s="333" t="str">
        <f>IF($A33="","",VLOOKUP($A33,テーブル1[],68,FALSE))</f>
        <v>追加</v>
      </c>
      <c r="F33" s="336" t="str">
        <f>IF($A33="","",VLOOKUP($A33,テーブル1[],44,FALSE))</f>
        <v>二次下請</v>
      </c>
      <c r="G33" s="336" t="str">
        <f>IF($A33="","",VLOOKUP($A33,テーブル1[],64,FALSE))</f>
        <v>有限会社０３組</v>
      </c>
      <c r="H33" s="331">
        <f>IF($A33="","",VLOOKUP($A33,テーブル1[],12,FALSE))</f>
        <v>44099</v>
      </c>
      <c r="I33" s="331">
        <f>IF($A33="","",VLOOKUP($A33,テーブル1[],10,FALSE))</f>
        <v>44105</v>
      </c>
      <c r="J33" s="331">
        <f>IF($A33="","",VLOOKUP($A33,テーブル1[],11,FALSE))</f>
        <v>44278</v>
      </c>
      <c r="K33" s="336" t="str">
        <f>IF($A33="","",VLOOKUP($A33,テーブル1[],3,FALSE))</f>
        <v>株式会社３２重機</v>
      </c>
      <c r="L33" s="336" t="str">
        <f>IF($A33="","",VLOOKUP($A33,テーブル1[],9,FALSE))</f>
        <v>旧橋撤去工、仮設工の内　クレーン工事</v>
      </c>
      <c r="M33" s="264" t="str">
        <f>IF($A33="","",(IF($F33="一次下請",VLOOKUP($A33,テーブル1[],63,FALSE),"")))</f>
        <v/>
      </c>
      <c r="N33" s="265" t="str">
        <f t="shared" si="0"/>
        <v/>
      </c>
      <c r="O33" s="264">
        <f>IF($A33="","",(IF($F33="二次下請",VLOOKUP($A33,テーブル1[],63,FALSE),"")))</f>
        <v>45617</v>
      </c>
      <c r="P33" s="265">
        <f t="shared" si="1"/>
        <v>0.16895185185185185</v>
      </c>
      <c r="Q33" s="264" t="str">
        <f>IF($A33="","",(IF($F33="三次下請",VLOOKUP($A33,テーブル1[],63,FALSE),"")))</f>
        <v/>
      </c>
      <c r="R33" s="265" t="str">
        <f t="shared" si="2"/>
        <v/>
      </c>
      <c r="S33" s="264" t="str">
        <f>IF($A33="","",(IF($F33="四次下請",VLOOKUP($A33,テーブル1[],63,FALSE),"")))</f>
        <v/>
      </c>
      <c r="T33" s="265" t="str">
        <f t="shared" si="3"/>
        <v/>
      </c>
      <c r="U33" s="279">
        <v>32</v>
      </c>
      <c r="V33" s="209"/>
    </row>
    <row r="34" spans="1:22" s="210" customFormat="1" ht="20.100000000000001" customHeight="1" x14ac:dyDescent="0.15">
      <c r="A34" s="279">
        <f t="shared" si="5"/>
        <v>33</v>
      </c>
      <c r="B34" s="332" t="str">
        <f>IF($A34="","",VLOOKUP($A34,テーブル1[],65,FALSE))</f>
        <v>11</v>
      </c>
      <c r="C34" s="330">
        <f>IF($A34="","",VLOOKUP($A34,テーブル1[],66,FALSE))</f>
        <v>44105</v>
      </c>
      <c r="D34" s="333" t="str">
        <f>IF($A34="","",VLOOKUP($A34,テーブル1[],67,FALSE))</f>
        <v>追加</v>
      </c>
      <c r="E34" s="333" t="str">
        <f>IF($A34="","",VLOOKUP($A34,テーブル1[],68,FALSE))</f>
        <v>追加</v>
      </c>
      <c r="F34" s="336" t="str">
        <f>IF($A34="","",VLOOKUP($A34,テーブル1[],44,FALSE))</f>
        <v>二次下請</v>
      </c>
      <c r="G34" s="336" t="str">
        <f>IF($A34="","",VLOOKUP($A34,テーブル1[],64,FALSE))</f>
        <v>有限会社０３組</v>
      </c>
      <c r="H34" s="331">
        <f>IF($A34="","",VLOOKUP($A34,テーブル1[],12,FALSE))</f>
        <v>44099</v>
      </c>
      <c r="I34" s="331">
        <f>IF($A34="","",VLOOKUP($A34,テーブル1[],10,FALSE))</f>
        <v>44105</v>
      </c>
      <c r="J34" s="331">
        <f>IF($A34="","",VLOOKUP($A34,テーブル1[],11,FALSE))</f>
        <v>44278</v>
      </c>
      <c r="K34" s="336" t="str">
        <f>IF($A34="","",VLOOKUP($A34,テーブル1[],3,FALSE))</f>
        <v>３３㈱</v>
      </c>
      <c r="L34" s="336" t="str">
        <f>IF($A34="","",VLOOKUP($A34,テーブル1[],9,FALSE))</f>
        <v>旧橋撤去工</v>
      </c>
      <c r="M34" s="264" t="str">
        <f>IF($A34="","",(IF($F34="一次下請",VLOOKUP($A34,テーブル1[],63,FALSE),"")))</f>
        <v/>
      </c>
      <c r="N34" s="265" t="str">
        <f t="shared" si="0"/>
        <v/>
      </c>
      <c r="O34" s="264">
        <f>IF($A34="","",(IF($F34="二次下請",VLOOKUP($A34,テーブル1[],63,FALSE),"")))</f>
        <v>26114</v>
      </c>
      <c r="P34" s="265">
        <f t="shared" si="1"/>
        <v>9.6718518518518523E-2</v>
      </c>
      <c r="Q34" s="264" t="str">
        <f>IF($A34="","",(IF($F34="三次下請",VLOOKUP($A34,テーブル1[],63,FALSE),"")))</f>
        <v/>
      </c>
      <c r="R34" s="265" t="str">
        <f t="shared" si="2"/>
        <v/>
      </c>
      <c r="S34" s="264" t="str">
        <f>IF($A34="","",(IF($F34="四次下請",VLOOKUP($A34,テーブル1[],63,FALSE),"")))</f>
        <v/>
      </c>
      <c r="T34" s="265" t="str">
        <f t="shared" si="3"/>
        <v/>
      </c>
      <c r="U34" s="279">
        <v>33</v>
      </c>
      <c r="V34" s="209"/>
    </row>
    <row r="35" spans="1:22" s="210" customFormat="1" ht="20.100000000000001" customHeight="1" x14ac:dyDescent="0.15">
      <c r="A35" s="279">
        <v>34</v>
      </c>
      <c r="B35" s="332" t="str">
        <f>IF($A35="","",VLOOKUP($A35,テーブル1[],65,FALSE))</f>
        <v>11</v>
      </c>
      <c r="C35" s="330">
        <f>IF($A35="","",VLOOKUP($A35,テーブル1[],66,FALSE))</f>
        <v>44105</v>
      </c>
      <c r="D35" s="333" t="str">
        <f>IF($A35="","",VLOOKUP($A35,テーブル1[],67,FALSE))</f>
        <v>追加</v>
      </c>
      <c r="E35" s="333" t="str">
        <f>IF($A35="","",VLOOKUP($A35,テーブル1[],68,FALSE))</f>
        <v>追加</v>
      </c>
      <c r="F35" s="336" t="str">
        <f>IF($A35="","",VLOOKUP($A35,テーブル1[],44,FALSE))</f>
        <v>二次下請</v>
      </c>
      <c r="G35" s="336" t="str">
        <f>IF($A35="","",VLOOKUP($A35,テーブル1[],64,FALSE))</f>
        <v>有限会社０３組</v>
      </c>
      <c r="H35" s="331">
        <f>IF($A35="","",VLOOKUP($A35,テーブル1[],12,FALSE))</f>
        <v>44099</v>
      </c>
      <c r="I35" s="331">
        <f>IF($A35="","",VLOOKUP($A35,テーブル1[],10,FALSE))</f>
        <v>44105</v>
      </c>
      <c r="J35" s="331">
        <f>IF($A35="","",VLOOKUP($A35,テーブル1[],11,FALSE))</f>
        <v>44278</v>
      </c>
      <c r="K35" s="336" t="str">
        <f>IF($A35="","",VLOOKUP($A35,テーブル1[],3,FALSE))</f>
        <v>３４技建株式会社</v>
      </c>
      <c r="L35" s="336" t="str">
        <f>IF($A35="","",VLOOKUP($A35,テーブル1[],9,FALSE))</f>
        <v>仮設工の内　鋼矢板圧入・引抜工事</v>
      </c>
      <c r="M35" s="264" t="str">
        <f>IF($A35="","",(IF($F35="一次下請",VLOOKUP($A35,テーブル1[],63,FALSE),"")))</f>
        <v/>
      </c>
      <c r="N35" s="265" t="str">
        <f t="shared" si="0"/>
        <v/>
      </c>
      <c r="O35" s="264">
        <f>IF($A35="","",(IF($F35="二次下請",VLOOKUP($A35,テーブル1[],63,FALSE),"")))</f>
        <v>1936</v>
      </c>
      <c r="P35" s="265">
        <f t="shared" si="1"/>
        <v>7.1703703703703704E-3</v>
      </c>
      <c r="Q35" s="264" t="str">
        <f>IF($A35="","",(IF($F35="三次下請",VLOOKUP($A35,テーブル1[],63,FALSE),"")))</f>
        <v/>
      </c>
      <c r="R35" s="265" t="str">
        <f t="shared" si="2"/>
        <v/>
      </c>
      <c r="S35" s="264" t="str">
        <f>IF($A35="","",(IF($F35="四次下請",VLOOKUP($A35,テーブル1[],63,FALSE),"")))</f>
        <v/>
      </c>
      <c r="T35" s="265" t="str">
        <f t="shared" si="3"/>
        <v/>
      </c>
      <c r="U35" s="279">
        <v>34</v>
      </c>
      <c r="V35" s="209"/>
    </row>
    <row r="36" spans="1:22" s="210" customFormat="1" ht="20.100000000000001" customHeight="1" x14ac:dyDescent="0.15">
      <c r="A36" s="279">
        <v>35</v>
      </c>
      <c r="B36" s="332" t="str">
        <f>IF($A36="","",VLOOKUP($A36,テーブル1[],65,FALSE))</f>
        <v>11</v>
      </c>
      <c r="C36" s="330">
        <f>IF($A36="","",VLOOKUP($A36,テーブル1[],66,FALSE))</f>
        <v>44105</v>
      </c>
      <c r="D36" s="333" t="str">
        <f>IF($A36="","",VLOOKUP($A36,テーブル1[],67,FALSE))</f>
        <v>変更</v>
      </c>
      <c r="E36" s="333" t="str">
        <f>IF($A36="","",VLOOKUP($A36,テーブル1[],68,FALSE))</f>
        <v>工期変更</v>
      </c>
      <c r="F36" s="336" t="str">
        <f>IF($A36="","",VLOOKUP($A36,テーブル1[],44,FALSE))</f>
        <v>一次下請</v>
      </c>
      <c r="G36" s="336" t="str">
        <f>IF($A36="","",VLOOKUP($A36,テーブル1[],64,FALSE))</f>
        <v>株式会社０１元請組</v>
      </c>
      <c r="H36" s="331">
        <f>IF($A36="","",VLOOKUP($A36,テーブル1[],12,FALSE))</f>
        <v>44092</v>
      </c>
      <c r="I36" s="331">
        <f>IF($A36="","",VLOOKUP($A36,テーブル1[],10,FALSE))</f>
        <v>44098</v>
      </c>
      <c r="J36" s="331">
        <f>IF($A36="","",VLOOKUP($A36,テーブル1[],11,FALSE))</f>
        <v>44134</v>
      </c>
      <c r="K36" s="336" t="str">
        <f>IF($A36="","",VLOOKUP($A36,テーブル1[],3,FALSE))</f>
        <v>３５興業株式会社</v>
      </c>
      <c r="L36" s="336" t="str">
        <f>IF($A36="","",VLOOKUP($A36,テーブル1[],9,FALSE))</f>
        <v>仮設工</v>
      </c>
      <c r="M36" s="264">
        <f>IF($A36="","",(IF($F36="一次下請",VLOOKUP($A36,テーブル1[],63,FALSE),"")))</f>
        <v>990</v>
      </c>
      <c r="N36" s="265">
        <f t="shared" si="0"/>
        <v>3.6666666666666666E-3</v>
      </c>
      <c r="O36" s="264" t="str">
        <f>IF($A36="","",(IF($F36="二次下請",VLOOKUP($A36,テーブル1[],63,FALSE),"")))</f>
        <v/>
      </c>
      <c r="P36" s="265" t="str">
        <f t="shared" si="1"/>
        <v/>
      </c>
      <c r="Q36" s="264" t="str">
        <f>IF($A36="","",(IF($F36="三次下請",VLOOKUP($A36,テーブル1[],63,FALSE),"")))</f>
        <v/>
      </c>
      <c r="R36" s="265" t="str">
        <f t="shared" si="2"/>
        <v/>
      </c>
      <c r="S36" s="264" t="str">
        <f>IF($A36="","",(IF($F36="四次下請",VLOOKUP($A36,テーブル1[],63,FALSE),"")))</f>
        <v/>
      </c>
      <c r="T36" s="265" t="str">
        <f t="shared" si="3"/>
        <v/>
      </c>
      <c r="U36" s="279">
        <v>35</v>
      </c>
      <c r="V36" s="209"/>
    </row>
    <row r="37" spans="1:22" s="210" customFormat="1" ht="20.100000000000001" customHeight="1" x14ac:dyDescent="0.15">
      <c r="A37" s="279">
        <v>36</v>
      </c>
      <c r="B37" s="332">
        <f>IF($A37="","",VLOOKUP($A37,テーブル1[],65,FALSE))</f>
        <v>12</v>
      </c>
      <c r="C37" s="330">
        <f>IF($A37="","",VLOOKUP($A37,テーブル1[],66,FALSE))</f>
        <v>44125</v>
      </c>
      <c r="D37" s="333" t="str">
        <f>IF($A37="","",VLOOKUP($A37,テーブル1[],67,FALSE))</f>
        <v>追加</v>
      </c>
      <c r="E37" s="333" t="str">
        <f>IF($A37="","",VLOOKUP($A37,テーブル1[],68,FALSE))</f>
        <v>追加</v>
      </c>
      <c r="F37" s="336" t="str">
        <f>IF($A37="","",VLOOKUP($A37,テーブル1[],44,FALSE))</f>
        <v>一次下請</v>
      </c>
      <c r="G37" s="336" t="str">
        <f>IF($A37="","",VLOOKUP($A37,テーブル1[],64,FALSE))</f>
        <v>株式会社０１元請組</v>
      </c>
      <c r="H37" s="331">
        <f>IF($A37="","",VLOOKUP($A37,テーブル1[],12,FALSE))</f>
        <v>44126</v>
      </c>
      <c r="I37" s="331">
        <f>IF($A37="","",VLOOKUP($A37,テーブル1[],10,FALSE))</f>
        <v>44127</v>
      </c>
      <c r="J37" s="331">
        <f>IF($A37="","",VLOOKUP($A37,テーブル1[],11,FALSE))</f>
        <v>44279</v>
      </c>
      <c r="K37" s="336" t="str">
        <f>IF($A37="","",VLOOKUP($A37,テーブル1[],3,FALSE))</f>
        <v>３６電建株式会社</v>
      </c>
      <c r="L37" s="336" t="str">
        <f>IF($A37="","",VLOOKUP($A37,テーブル1[],9,FALSE))</f>
        <v>道路照明設備工事</v>
      </c>
      <c r="M37" s="264">
        <f>IF($A37="","",(IF($F37="一次下請",VLOOKUP($A37,テーブル1[],63,FALSE),"")))</f>
        <v>7700</v>
      </c>
      <c r="N37" s="265">
        <f t="shared" si="0"/>
        <v>2.8518518518518519E-2</v>
      </c>
      <c r="O37" s="264" t="str">
        <f>IF($A37="","",(IF($F37="二次下請",VLOOKUP($A37,テーブル1[],63,FALSE),"")))</f>
        <v/>
      </c>
      <c r="P37" s="265" t="str">
        <f t="shared" si="1"/>
        <v/>
      </c>
      <c r="Q37" s="264" t="str">
        <f>IF($A37="","",(IF($F37="三次下請",VLOOKUP($A37,テーブル1[],63,FALSE),"")))</f>
        <v/>
      </c>
      <c r="R37" s="265" t="str">
        <f t="shared" si="2"/>
        <v/>
      </c>
      <c r="S37" s="264" t="str">
        <f>IF($A37="","",(IF($F37="四次下請",VLOOKUP($A37,テーブル1[],63,FALSE),"")))</f>
        <v/>
      </c>
      <c r="T37" s="265" t="str">
        <f t="shared" si="3"/>
        <v/>
      </c>
      <c r="U37" s="279">
        <v>36</v>
      </c>
      <c r="V37" s="209"/>
    </row>
    <row r="38" spans="1:22" s="210" customFormat="1" ht="20.100000000000001" customHeight="1" x14ac:dyDescent="0.15">
      <c r="A38" s="279">
        <v>37</v>
      </c>
      <c r="B38" s="332">
        <f>IF($A38="","",VLOOKUP($A38,テーブル1[],65,FALSE))</f>
        <v>12</v>
      </c>
      <c r="C38" s="330">
        <f>IF($A38="","",VLOOKUP($A38,テーブル1[],66,FALSE))</f>
        <v>44125</v>
      </c>
      <c r="D38" s="333" t="str">
        <f>IF($A38="","",VLOOKUP($A38,テーブル1[],67,FALSE))</f>
        <v>追加</v>
      </c>
      <c r="E38" s="333" t="str">
        <f>IF($A38="","",VLOOKUP($A38,テーブル1[],68,FALSE))</f>
        <v>追加</v>
      </c>
      <c r="F38" s="336" t="str">
        <f>IF($A38="","",VLOOKUP($A38,テーブル1[],44,FALSE))</f>
        <v>二次下請</v>
      </c>
      <c r="G38" s="336" t="str">
        <f>IF($A38="","",VLOOKUP($A38,テーブル1[],64,FALSE))</f>
        <v>３６電建　株式会社</v>
      </c>
      <c r="H38" s="331">
        <f>IF($A38="","",VLOOKUP($A38,テーブル1[],12,FALSE))</f>
        <v>44127</v>
      </c>
      <c r="I38" s="331">
        <f>IF($A38="","",VLOOKUP($A38,テーブル1[],10,FALSE))</f>
        <v>44130</v>
      </c>
      <c r="J38" s="331">
        <f>IF($A38="","",VLOOKUP($A38,テーブル1[],11,FALSE))</f>
        <v>44278</v>
      </c>
      <c r="K38" s="336" t="str">
        <f>IF($A38="","",VLOOKUP($A38,テーブル1[],3,FALSE))</f>
        <v>有限会社３７社</v>
      </c>
      <c r="L38" s="336" t="str">
        <f>IF($A38="","",VLOOKUP($A38,テーブル1[],9,FALSE))</f>
        <v>道路照明設備工事</v>
      </c>
      <c r="M38" s="264" t="str">
        <f>IF($A38="","",(IF($F38="一次下請",VLOOKUP($A38,テーブル1[],63,FALSE),"")))</f>
        <v/>
      </c>
      <c r="N38" s="265" t="str">
        <f t="shared" si="0"/>
        <v/>
      </c>
      <c r="O38" s="264">
        <f>IF($A38="","",(IF($F38="二次下請",VLOOKUP($A38,テーブル1[],63,FALSE),"")))</f>
        <v>429</v>
      </c>
      <c r="P38" s="265">
        <f t="shared" si="1"/>
        <v>1.5888888888888888E-3</v>
      </c>
      <c r="Q38" s="264" t="str">
        <f>IF($A38="","",(IF($F38="三次下請",VLOOKUP($A38,テーブル1[],63,FALSE),"")))</f>
        <v/>
      </c>
      <c r="R38" s="265" t="str">
        <f t="shared" si="2"/>
        <v/>
      </c>
      <c r="S38" s="264" t="str">
        <f>IF($A38="","",(IF($F38="四次下請",VLOOKUP($A38,テーブル1[],63,FALSE),"")))</f>
        <v/>
      </c>
      <c r="T38" s="265" t="str">
        <f t="shared" si="3"/>
        <v/>
      </c>
      <c r="U38" s="279">
        <v>37</v>
      </c>
      <c r="V38" s="209"/>
    </row>
    <row r="39" spans="1:22" s="210" customFormat="1" ht="20.100000000000001" customHeight="1" x14ac:dyDescent="0.15">
      <c r="A39" s="279">
        <v>38</v>
      </c>
      <c r="B39" s="332">
        <f>IF($A39="","",VLOOKUP($A39,テーブル1[],65,FALSE))</f>
        <v>12</v>
      </c>
      <c r="C39" s="330">
        <f>IF($A39="","",VLOOKUP($A39,テーブル1[],66,FALSE))</f>
        <v>44125</v>
      </c>
      <c r="D39" s="333" t="str">
        <f>IF($A39="","",VLOOKUP($A39,テーブル1[],67,FALSE))</f>
        <v>変更</v>
      </c>
      <c r="E39" s="333" t="str">
        <f>IF($A39="","",VLOOKUP($A39,テーブル1[],68,FALSE))</f>
        <v>工期変更</v>
      </c>
      <c r="F39" s="336" t="str">
        <f>IF($A39="","",VLOOKUP($A39,テーブル1[],44,FALSE))</f>
        <v>一次下請</v>
      </c>
      <c r="G39" s="336" t="str">
        <f>IF($A39="","",VLOOKUP($A39,テーブル1[],64,FALSE))</f>
        <v>株式会社０１元請組</v>
      </c>
      <c r="H39" s="331">
        <f>IF($A39="","",VLOOKUP($A39,テーブル1[],12,FALSE))</f>
        <v>43997</v>
      </c>
      <c r="I39" s="331">
        <f>IF($A39="","",VLOOKUP($A39,テーブル1[],10,FALSE))</f>
        <v>44013</v>
      </c>
      <c r="J39" s="331">
        <f>IF($A39="","",VLOOKUP($A39,テーブル1[],11,FALSE))</f>
        <v>44165</v>
      </c>
      <c r="K39" s="336" t="str">
        <f>IF($A39="","",VLOOKUP($A39,テーブル1[],3,FALSE))</f>
        <v>株式会社３８技建</v>
      </c>
      <c r="L39" s="336" t="str">
        <f>IF($A39="","",VLOOKUP($A39,テーブル1[],9,FALSE))</f>
        <v>転落防止柵設置工</v>
      </c>
      <c r="M39" s="264">
        <f>IF($A39="","",(IF($F39="一次下請",VLOOKUP($A39,テーブル1[],63,FALSE),"")))</f>
        <v>142</v>
      </c>
      <c r="N39" s="265">
        <f t="shared" si="0"/>
        <v>5.2592592592592589E-4</v>
      </c>
      <c r="O39" s="264" t="str">
        <f>IF($A39="","",(IF($F39="二次下請",VLOOKUP($A39,テーブル1[],63,FALSE),"")))</f>
        <v/>
      </c>
      <c r="P39" s="265" t="str">
        <f t="shared" si="1"/>
        <v/>
      </c>
      <c r="Q39" s="264" t="str">
        <f>IF($A39="","",(IF($F39="三次下請",VLOOKUP($A39,テーブル1[],63,FALSE),"")))</f>
        <v/>
      </c>
      <c r="R39" s="265" t="str">
        <f t="shared" si="2"/>
        <v/>
      </c>
      <c r="S39" s="264" t="str">
        <f>IF($A39="","",(IF($F39="四次下請",VLOOKUP($A39,テーブル1[],63,FALSE),"")))</f>
        <v/>
      </c>
      <c r="T39" s="265" t="str">
        <f t="shared" si="3"/>
        <v/>
      </c>
      <c r="U39" s="279">
        <v>38</v>
      </c>
      <c r="V39" s="209"/>
    </row>
    <row r="40" spans="1:22" s="210" customFormat="1" ht="20.100000000000001" customHeight="1" x14ac:dyDescent="0.15">
      <c r="A40" s="279">
        <v>39</v>
      </c>
      <c r="B40" s="332">
        <f>IF($A40="","",VLOOKUP($A40,テーブル1[],65,FALSE))</f>
        <v>13</v>
      </c>
      <c r="C40" s="330">
        <f>IF($A40="","",VLOOKUP($A40,テーブル1[],66,FALSE))</f>
        <v>44140</v>
      </c>
      <c r="D40" s="333" t="str">
        <f>IF($A40="","",VLOOKUP($A40,テーブル1[],67,FALSE))</f>
        <v>変更</v>
      </c>
      <c r="E40" s="333" t="str">
        <f>IF($A40="","",VLOOKUP($A40,テーブル1[],68,FALSE))</f>
        <v>建設業許可変更</v>
      </c>
      <c r="F40" s="336" t="str">
        <f>IF($A40="","",VLOOKUP($A40,テーブル1[],44,FALSE))</f>
        <v>一次下請</v>
      </c>
      <c r="G40" s="336" t="str">
        <f>IF($A40="","",VLOOKUP($A40,テーブル1[],64,FALSE))</f>
        <v>株式会社０１元請組</v>
      </c>
      <c r="H40" s="331">
        <f>IF($A40="","",VLOOKUP($A40,テーブル1[],12,FALSE))</f>
        <v>43952</v>
      </c>
      <c r="I40" s="331">
        <f>IF($A40="","",VLOOKUP($A40,テーブル1[],10,FALSE))</f>
        <v>43958</v>
      </c>
      <c r="J40" s="331">
        <f>IF($A40="","",VLOOKUP($A40,テーブル1[],11,FALSE))</f>
        <v>44279</v>
      </c>
      <c r="K40" s="336" t="str">
        <f>IF($A40="","",VLOOKUP($A40,テーブル1[],3,FALSE))</f>
        <v>３９興業株式会社</v>
      </c>
      <c r="L40" s="336" t="str">
        <f>IF($A40="","",VLOOKUP($A40,テーブル1[],9,FALSE))</f>
        <v>アスファルト切断工事</v>
      </c>
      <c r="M40" s="264">
        <f>IF($A40="","",(IF($F40="一次下請",VLOOKUP($A40,テーブル1[],63,FALSE),"")))</f>
        <v>1474</v>
      </c>
      <c r="N40" s="265">
        <f t="shared" si="0"/>
        <v>5.4592592592592592E-3</v>
      </c>
      <c r="O40" s="264" t="str">
        <f>IF($A40="","",(IF($F40="二次下請",VLOOKUP($A40,テーブル1[],63,FALSE),"")))</f>
        <v/>
      </c>
      <c r="P40" s="265" t="str">
        <f t="shared" si="1"/>
        <v/>
      </c>
      <c r="Q40" s="264" t="str">
        <f>IF($A40="","",(IF($F40="三次下請",VLOOKUP($A40,テーブル1[],63,FALSE),"")))</f>
        <v/>
      </c>
      <c r="R40" s="265" t="str">
        <f t="shared" si="2"/>
        <v/>
      </c>
      <c r="S40" s="264" t="str">
        <f>IF($A40="","",(IF($F40="四次下請",VLOOKUP($A40,テーブル1[],63,FALSE),"")))</f>
        <v/>
      </c>
      <c r="T40" s="265" t="str">
        <f t="shared" si="3"/>
        <v/>
      </c>
      <c r="U40" s="279">
        <v>39</v>
      </c>
      <c r="V40" s="209"/>
    </row>
    <row r="41" spans="1:22" s="210" customFormat="1" ht="20.100000000000001" customHeight="1" x14ac:dyDescent="0.15">
      <c r="A41" s="279">
        <v>40</v>
      </c>
      <c r="B41" s="332">
        <f>IF($A41="","",VLOOKUP($A41,テーブル1[],65,FALSE))</f>
        <v>14</v>
      </c>
      <c r="C41" s="330">
        <f>IF($A41="","",VLOOKUP($A41,テーブル1[],66,FALSE))</f>
        <v>44160</v>
      </c>
      <c r="D41" s="333" t="str">
        <f>IF($A41="","",VLOOKUP($A41,テーブル1[],67,FALSE))</f>
        <v>追加</v>
      </c>
      <c r="E41" s="333" t="str">
        <f>IF($A41="","",VLOOKUP($A41,テーブル1[],68,FALSE))</f>
        <v>追加</v>
      </c>
      <c r="F41" s="336" t="str">
        <f>IF($A41="","",VLOOKUP($A41,テーブル1[],44,FALSE))</f>
        <v>一次下請</v>
      </c>
      <c r="G41" s="336" t="str">
        <f>IF($A41="","",VLOOKUP($A41,テーブル1[],64,FALSE))</f>
        <v>株式会社０１元請組</v>
      </c>
      <c r="H41" s="331">
        <f>IF($A41="","",VLOOKUP($A41,テーブル1[],12,FALSE))</f>
        <v>44160</v>
      </c>
      <c r="I41" s="331">
        <f>IF($A41="","",VLOOKUP($A41,テーブル1[],10,FALSE))</f>
        <v>44161</v>
      </c>
      <c r="J41" s="331">
        <f>IF($A41="","",VLOOKUP($A41,テーブル1[],11,FALSE))</f>
        <v>44196</v>
      </c>
      <c r="K41" s="336" t="str">
        <f>IF($A41="","",VLOOKUP($A41,テーブル1[],3,FALSE))</f>
        <v>株式会社４０</v>
      </c>
      <c r="L41" s="336" t="str">
        <f>IF($A41="","",VLOOKUP($A41,テーブル1[],9,FALSE))</f>
        <v>信号機移設工事</v>
      </c>
      <c r="M41" s="264">
        <f>IF($A41="","",(IF($F41="一次下請",VLOOKUP($A41,テーブル1[],63,FALSE),"")))</f>
        <v>2805</v>
      </c>
      <c r="N41" s="265">
        <f t="shared" si="0"/>
        <v>1.0388888888888888E-2</v>
      </c>
      <c r="O41" s="264" t="str">
        <f>IF($A41="","",(IF($F41="二次下請",VLOOKUP($A41,テーブル1[],63,FALSE),"")))</f>
        <v/>
      </c>
      <c r="P41" s="265" t="str">
        <f t="shared" si="1"/>
        <v/>
      </c>
      <c r="Q41" s="264" t="str">
        <f>IF($A41="","",(IF($F41="三次下請",VLOOKUP($A41,テーブル1[],63,FALSE),"")))</f>
        <v/>
      </c>
      <c r="R41" s="265" t="str">
        <f t="shared" si="2"/>
        <v/>
      </c>
      <c r="S41" s="264" t="str">
        <f>IF($A41="","",(IF($F41="四次下請",VLOOKUP($A41,テーブル1[],63,FALSE),"")))</f>
        <v/>
      </c>
      <c r="T41" s="265" t="str">
        <f t="shared" si="3"/>
        <v/>
      </c>
      <c r="U41" s="279">
        <v>40</v>
      </c>
      <c r="V41" s="209"/>
    </row>
    <row r="42" spans="1:22" s="210" customFormat="1" ht="20.100000000000001" customHeight="1" x14ac:dyDescent="0.15">
      <c r="A42" s="279">
        <v>41</v>
      </c>
      <c r="B42" s="332">
        <f>IF($A42="","",VLOOKUP($A42,テーブル1[],65,FALSE))</f>
        <v>15</v>
      </c>
      <c r="C42" s="330">
        <f>IF($A42="","",VLOOKUP($A42,テーブル1[],66,FALSE))</f>
        <v>44172</v>
      </c>
      <c r="D42" s="333" t="str">
        <f>IF($A42="","",VLOOKUP($A42,テーブル1[],67,FALSE))</f>
        <v>変更</v>
      </c>
      <c r="E42" s="333" t="str">
        <f>IF($A42="","",VLOOKUP($A42,テーブル1[],68,FALSE))</f>
        <v>建設業許可変更</v>
      </c>
      <c r="F42" s="336" t="str">
        <f>IF($A42="","",VLOOKUP($A42,テーブル1[],44,FALSE))</f>
        <v>三次下請</v>
      </c>
      <c r="G42" s="336" t="str">
        <f>IF($A42="","",VLOOKUP($A42,テーブル1[],64,FALSE))</f>
        <v>株式会社０１元請組</v>
      </c>
      <c r="H42" s="331">
        <f>IF($A42="","",VLOOKUP($A42,テーブル1[],12,FALSE))</f>
        <v>44160</v>
      </c>
      <c r="I42" s="331">
        <f>IF($A42="","",VLOOKUP($A42,テーブル1[],10,FALSE))</f>
        <v>44161</v>
      </c>
      <c r="J42" s="331">
        <f>IF($A42="","",VLOOKUP($A42,テーブル1[],11,FALSE))</f>
        <v>44196</v>
      </c>
      <c r="K42" s="336" t="str">
        <f>IF($A42="","",VLOOKUP($A42,テーブル1[],3,FALSE))</f>
        <v>株式会社４１</v>
      </c>
      <c r="L42" s="336" t="str">
        <f>IF($A42="","",VLOOKUP($A42,テーブル1[],9,FALSE))</f>
        <v>信号機移設工事</v>
      </c>
      <c r="M42" s="264" t="str">
        <f>IF($A42="","",(IF($F42="一次下請",VLOOKUP($A42,テーブル1[],63,FALSE),"")))</f>
        <v/>
      </c>
      <c r="N42" s="265" t="str">
        <f t="shared" si="0"/>
        <v/>
      </c>
      <c r="O42" s="264" t="str">
        <f>IF($A42="","",(IF($F42="二次下請",VLOOKUP($A42,テーブル1[],63,FALSE),"")))</f>
        <v/>
      </c>
      <c r="P42" s="265" t="str">
        <f t="shared" si="1"/>
        <v/>
      </c>
      <c r="Q42" s="264">
        <f>IF($A42="","",(IF($F42="三次下請",VLOOKUP($A42,テーブル1[],63,FALSE),"")))</f>
        <v>2805</v>
      </c>
      <c r="R42" s="265">
        <f t="shared" si="2"/>
        <v>1.0388888888888888E-2</v>
      </c>
      <c r="S42" s="264" t="str">
        <f>IF($A42="","",(IF($F42="四次下請",VLOOKUP($A42,テーブル1[],63,FALSE),"")))</f>
        <v/>
      </c>
      <c r="T42" s="265" t="str">
        <f t="shared" si="3"/>
        <v/>
      </c>
      <c r="U42" s="279">
        <v>41</v>
      </c>
      <c r="V42" s="209"/>
    </row>
    <row r="43" spans="1:22" s="210" customFormat="1" ht="20.100000000000001" customHeight="1" x14ac:dyDescent="0.15">
      <c r="A43" s="279">
        <v>42</v>
      </c>
      <c r="B43" s="332">
        <f>IF($A43="","",VLOOKUP($A43,テーブル1[],65,FALSE))</f>
        <v>0</v>
      </c>
      <c r="C43" s="330">
        <f>IF($A43="","",VLOOKUP($A43,テーブル1[],66,FALSE))</f>
        <v>0</v>
      </c>
      <c r="D43" s="333">
        <f>IF($A43="","",VLOOKUP($A43,テーブル1[],67,FALSE))</f>
        <v>0</v>
      </c>
      <c r="E43" s="333">
        <f>IF($A43="","",VLOOKUP($A43,テーブル1[],68,FALSE))</f>
        <v>0</v>
      </c>
      <c r="F43" s="336">
        <f>IF($A43="","",VLOOKUP($A43,テーブル1[],44,FALSE))</f>
        <v>0</v>
      </c>
      <c r="G43" s="336">
        <f>IF($A43="","",VLOOKUP($A43,テーブル1[],64,FALSE))</f>
        <v>0</v>
      </c>
      <c r="H43" s="331">
        <f>IF($A43="","",VLOOKUP($A43,テーブル1[],12,FALSE))</f>
        <v>0</v>
      </c>
      <c r="I43" s="331">
        <f>IF($A43="","",VLOOKUP($A43,テーブル1[],10,FALSE))</f>
        <v>0</v>
      </c>
      <c r="J43" s="331">
        <f>IF($A43="","",VLOOKUP($A43,テーブル1[],11,FALSE))</f>
        <v>0</v>
      </c>
      <c r="K43" s="336" t="str">
        <f>IF($A43="","",VLOOKUP($A43,テーブル1[],3,FALSE))</f>
        <v>株式会社４２</v>
      </c>
      <c r="L43" s="336">
        <f>IF($A43="","",VLOOKUP($A43,テーブル1[],9,FALSE))</f>
        <v>0</v>
      </c>
      <c r="M43" s="264" t="str">
        <f>IF($A43="","",(IF($F43="一次下請",VLOOKUP($A43,テーブル1[],63,FALSE),"")))</f>
        <v/>
      </c>
      <c r="N43" s="265" t="str">
        <f t="shared" si="0"/>
        <v/>
      </c>
      <c r="O43" s="264" t="str">
        <f>IF($A43="","",(IF($F43="二次下請",VLOOKUP($A43,テーブル1[],63,FALSE),"")))</f>
        <v/>
      </c>
      <c r="P43" s="265" t="str">
        <f t="shared" si="1"/>
        <v/>
      </c>
      <c r="Q43" s="264" t="str">
        <f>IF($A43="","",(IF($F43="三次下請",VLOOKUP($A43,テーブル1[],63,FALSE),"")))</f>
        <v/>
      </c>
      <c r="R43" s="265" t="str">
        <f t="shared" si="2"/>
        <v/>
      </c>
      <c r="S43" s="264" t="str">
        <f>IF($A43="","",(IF($F43="四次下請",VLOOKUP($A43,テーブル1[],63,FALSE),"")))</f>
        <v/>
      </c>
      <c r="T43" s="265" t="str">
        <f t="shared" si="3"/>
        <v/>
      </c>
      <c r="U43" s="279">
        <v>42</v>
      </c>
      <c r="V43" s="209"/>
    </row>
    <row r="44" spans="1:22" s="210" customFormat="1" ht="20.100000000000001" customHeight="1" x14ac:dyDescent="0.15">
      <c r="A44" s="279">
        <v>43</v>
      </c>
      <c r="B44" s="332">
        <f>IF($A44="","",VLOOKUP($A44,テーブル1[],65,FALSE))</f>
        <v>0</v>
      </c>
      <c r="C44" s="330">
        <f>IF($A44="","",VLOOKUP($A44,テーブル1[],66,FALSE))</f>
        <v>0</v>
      </c>
      <c r="D44" s="333">
        <f>IF($A44="","",VLOOKUP($A44,テーブル1[],67,FALSE))</f>
        <v>0</v>
      </c>
      <c r="E44" s="333">
        <f>IF($A44="","",VLOOKUP($A44,テーブル1[],68,FALSE))</f>
        <v>0</v>
      </c>
      <c r="F44" s="336">
        <f>IF($A44="","",VLOOKUP($A44,テーブル1[],44,FALSE))</f>
        <v>0</v>
      </c>
      <c r="G44" s="336">
        <f>IF($A44="","",VLOOKUP($A44,テーブル1[],64,FALSE))</f>
        <v>0</v>
      </c>
      <c r="H44" s="331">
        <f>IF($A44="","",VLOOKUP($A44,テーブル1[],12,FALSE))</f>
        <v>0</v>
      </c>
      <c r="I44" s="331">
        <f>IF($A44="","",VLOOKUP($A44,テーブル1[],10,FALSE))</f>
        <v>0</v>
      </c>
      <c r="J44" s="331">
        <f>IF($A44="","",VLOOKUP($A44,テーブル1[],11,FALSE))</f>
        <v>0</v>
      </c>
      <c r="K44" s="336" t="str">
        <f>IF($A44="","",VLOOKUP($A44,テーブル1[],3,FALSE))</f>
        <v>株式会社４３</v>
      </c>
      <c r="L44" s="336">
        <f>IF($A44="","",VLOOKUP($A44,テーブル1[],9,FALSE))</f>
        <v>0</v>
      </c>
      <c r="M44" s="264" t="str">
        <f>IF($A44="","",(IF($F44="一次下請",VLOOKUP($A44,テーブル1[],63,FALSE),"")))</f>
        <v/>
      </c>
      <c r="N44" s="265" t="str">
        <f t="shared" si="0"/>
        <v/>
      </c>
      <c r="O44" s="264" t="str">
        <f>IF($A44="","",(IF($F44="二次下請",VLOOKUP($A44,テーブル1[],63,FALSE),"")))</f>
        <v/>
      </c>
      <c r="P44" s="265" t="str">
        <f t="shared" si="1"/>
        <v/>
      </c>
      <c r="Q44" s="264" t="str">
        <f>IF($A44="","",(IF($F44="三次下請",VLOOKUP($A44,テーブル1[],63,FALSE),"")))</f>
        <v/>
      </c>
      <c r="R44" s="265" t="str">
        <f t="shared" si="2"/>
        <v/>
      </c>
      <c r="S44" s="264" t="str">
        <f>IF($A44="","",(IF($F44="四次下請",VLOOKUP($A44,テーブル1[],63,FALSE),"")))</f>
        <v/>
      </c>
      <c r="T44" s="265" t="str">
        <f t="shared" si="3"/>
        <v/>
      </c>
      <c r="U44" s="279">
        <v>43</v>
      </c>
      <c r="V44" s="209"/>
    </row>
    <row r="45" spans="1:22" s="210" customFormat="1" ht="20.100000000000001" customHeight="1" x14ac:dyDescent="0.15">
      <c r="A45" s="279">
        <v>44</v>
      </c>
      <c r="B45" s="332">
        <f>IF($A45="","",VLOOKUP($A45,テーブル1[],65,FALSE))</f>
        <v>0</v>
      </c>
      <c r="C45" s="330">
        <f>IF($A45="","",VLOOKUP($A45,テーブル1[],66,FALSE))</f>
        <v>0</v>
      </c>
      <c r="D45" s="333">
        <f>IF($A45="","",VLOOKUP($A45,テーブル1[],67,FALSE))</f>
        <v>0</v>
      </c>
      <c r="E45" s="333">
        <f>IF($A45="","",VLOOKUP($A45,テーブル1[],68,FALSE))</f>
        <v>0</v>
      </c>
      <c r="F45" s="336">
        <f>IF($A45="","",VLOOKUP($A45,テーブル1[],44,FALSE))</f>
        <v>0</v>
      </c>
      <c r="G45" s="336">
        <f>IF($A45="","",VLOOKUP($A45,テーブル1[],64,FALSE))</f>
        <v>0</v>
      </c>
      <c r="H45" s="331">
        <f>IF($A45="","",VLOOKUP($A45,テーブル1[],12,FALSE))</f>
        <v>0</v>
      </c>
      <c r="I45" s="331">
        <f>IF($A45="","",VLOOKUP($A45,テーブル1[],10,FALSE))</f>
        <v>0</v>
      </c>
      <c r="J45" s="331">
        <f>IF($A45="","",VLOOKUP($A45,テーブル1[],11,FALSE))</f>
        <v>0</v>
      </c>
      <c r="K45" s="336" t="str">
        <f>IF($A45="","",VLOOKUP($A45,テーブル1[],3,FALSE))</f>
        <v>株式会社４４</v>
      </c>
      <c r="L45" s="336">
        <f>IF($A45="","",VLOOKUP($A45,テーブル1[],9,FALSE))</f>
        <v>0</v>
      </c>
      <c r="M45" s="264" t="str">
        <f>IF($A45="","",(IF($F45="一次下請",VLOOKUP($A45,テーブル1[],63,FALSE),"")))</f>
        <v/>
      </c>
      <c r="N45" s="265" t="str">
        <f t="shared" si="0"/>
        <v/>
      </c>
      <c r="O45" s="264" t="str">
        <f>IF($A45="","",(IF($F45="二次下請",VLOOKUP($A45,テーブル1[],63,FALSE),"")))</f>
        <v/>
      </c>
      <c r="P45" s="265" t="str">
        <f t="shared" si="1"/>
        <v/>
      </c>
      <c r="Q45" s="264" t="str">
        <f>IF($A45="","",(IF($F45="三次下請",VLOOKUP($A45,テーブル1[],63,FALSE),"")))</f>
        <v/>
      </c>
      <c r="R45" s="265" t="str">
        <f t="shared" si="2"/>
        <v/>
      </c>
      <c r="S45" s="264" t="str">
        <f>IF($A45="","",(IF($F45="四次下請",VLOOKUP($A45,テーブル1[],63,FALSE),"")))</f>
        <v/>
      </c>
      <c r="T45" s="265" t="str">
        <f t="shared" si="3"/>
        <v/>
      </c>
      <c r="U45" s="279">
        <v>44</v>
      </c>
      <c r="V45" s="209"/>
    </row>
    <row r="46" spans="1:22" ht="19.5" customHeight="1" x14ac:dyDescent="0.15">
      <c r="A46" s="279">
        <v>45</v>
      </c>
      <c r="B46" s="332">
        <f>IF($A46="","",VLOOKUP($A46,テーブル1[],65,FALSE))</f>
        <v>0</v>
      </c>
      <c r="C46" s="330">
        <f>IF($A46="","",VLOOKUP($A46,テーブル1[],66,FALSE))</f>
        <v>0</v>
      </c>
      <c r="D46" s="333">
        <f>IF($A46="","",VLOOKUP($A46,テーブル1[],67,FALSE))</f>
        <v>0</v>
      </c>
      <c r="E46" s="333">
        <f>IF($A46="","",VLOOKUP($A46,テーブル1[],68,FALSE))</f>
        <v>0</v>
      </c>
      <c r="F46" s="336">
        <f>IF($A46="","",VLOOKUP($A46,テーブル1[],44,FALSE))</f>
        <v>0</v>
      </c>
      <c r="G46" s="336">
        <f>IF($A46="","",VLOOKUP($A46,テーブル1[],64,FALSE))</f>
        <v>0</v>
      </c>
      <c r="H46" s="331">
        <f>IF($A46="","",VLOOKUP($A46,テーブル1[],12,FALSE))</f>
        <v>0</v>
      </c>
      <c r="I46" s="331">
        <f>IF($A46="","",VLOOKUP($A46,テーブル1[],10,FALSE))</f>
        <v>0</v>
      </c>
      <c r="J46" s="331">
        <f>IF($A46="","",VLOOKUP($A46,テーブル1[],11,FALSE))</f>
        <v>0</v>
      </c>
      <c r="K46" s="336" t="str">
        <f>IF($A46="","",VLOOKUP($A46,テーブル1[],3,FALSE))</f>
        <v>株式会社４５</v>
      </c>
      <c r="L46" s="336">
        <f>IF($A46="","",VLOOKUP($A46,テーブル1[],9,FALSE))</f>
        <v>0</v>
      </c>
      <c r="M46" s="264" t="str">
        <f>IF($A46="","",(IF($F46="一次下請",VLOOKUP($A46,テーブル1[],63,FALSE),"")))</f>
        <v/>
      </c>
      <c r="N46" s="265" t="str">
        <f t="shared" si="0"/>
        <v/>
      </c>
      <c r="O46" s="264" t="str">
        <f>IF($A46="","",(IF($F46="二次下請",VLOOKUP($A46,テーブル1[],63,FALSE),"")))</f>
        <v/>
      </c>
      <c r="P46" s="265" t="str">
        <f t="shared" si="1"/>
        <v/>
      </c>
      <c r="Q46" s="264" t="str">
        <f>IF($A46="","",(IF($F46="三次下請",VLOOKUP($A46,テーブル1[],63,FALSE),"")))</f>
        <v/>
      </c>
      <c r="R46" s="265" t="str">
        <f t="shared" si="2"/>
        <v/>
      </c>
      <c r="S46" s="264" t="str">
        <f>IF($A46="","",(IF($F46="四次下請",VLOOKUP($A46,テーブル1[],63,FALSE),"")))</f>
        <v/>
      </c>
      <c r="T46" s="265" t="str">
        <f t="shared" si="3"/>
        <v/>
      </c>
      <c r="U46" s="279">
        <v>45</v>
      </c>
    </row>
    <row r="47" spans="1:22" ht="19.5" customHeight="1" x14ac:dyDescent="0.15">
      <c r="A47" s="279">
        <v>46</v>
      </c>
      <c r="B47" s="332">
        <f>IF($A47="","",VLOOKUP($A47,テーブル1[],65,FALSE))</f>
        <v>0</v>
      </c>
      <c r="C47" s="330">
        <f>IF($A47="","",VLOOKUP($A47,テーブル1[],66,FALSE))</f>
        <v>0</v>
      </c>
      <c r="D47" s="333">
        <f>IF($A47="","",VLOOKUP($A47,テーブル1[],67,FALSE))</f>
        <v>0</v>
      </c>
      <c r="E47" s="333">
        <f>IF($A47="","",VLOOKUP($A47,テーブル1[],68,FALSE))</f>
        <v>0</v>
      </c>
      <c r="F47" s="336">
        <f>IF($A47="","",VLOOKUP($A47,テーブル1[],44,FALSE))</f>
        <v>0</v>
      </c>
      <c r="G47" s="336">
        <f>IF($A47="","",VLOOKUP($A47,テーブル1[],64,FALSE))</f>
        <v>0</v>
      </c>
      <c r="H47" s="331">
        <f>IF($A47="","",VLOOKUP($A47,テーブル1[],12,FALSE))</f>
        <v>0</v>
      </c>
      <c r="I47" s="331">
        <f>IF($A47="","",VLOOKUP($A47,テーブル1[],10,FALSE))</f>
        <v>0</v>
      </c>
      <c r="J47" s="331">
        <f>IF($A47="","",VLOOKUP($A47,テーブル1[],11,FALSE))</f>
        <v>0</v>
      </c>
      <c r="K47" s="336" t="str">
        <f>IF($A47="","",VLOOKUP($A47,テーブル1[],3,FALSE))</f>
        <v>株式会社４６</v>
      </c>
      <c r="L47" s="336">
        <f>IF($A47="","",VLOOKUP($A47,テーブル1[],9,FALSE))</f>
        <v>0</v>
      </c>
      <c r="M47" s="264" t="str">
        <f>IF($A47="","",(IF($F47="一次下請",VLOOKUP($A47,テーブル1[],63,FALSE),"")))</f>
        <v/>
      </c>
      <c r="N47" s="265" t="str">
        <f t="shared" si="0"/>
        <v/>
      </c>
      <c r="O47" s="264" t="str">
        <f>IF($A47="","",(IF($F47="二次下請",VLOOKUP($A47,テーブル1[],63,FALSE),"")))</f>
        <v/>
      </c>
      <c r="P47" s="265" t="str">
        <f t="shared" si="1"/>
        <v/>
      </c>
      <c r="Q47" s="264" t="str">
        <f>IF($A47="","",(IF($F47="三次下請",VLOOKUP($A47,テーブル1[],63,FALSE),"")))</f>
        <v/>
      </c>
      <c r="R47" s="265" t="str">
        <f t="shared" si="2"/>
        <v/>
      </c>
      <c r="S47" s="264" t="str">
        <f>IF($A47="","",(IF($F47="四次下請",VLOOKUP($A47,テーブル1[],63,FALSE),"")))</f>
        <v/>
      </c>
      <c r="T47" s="265" t="str">
        <f t="shared" si="3"/>
        <v/>
      </c>
      <c r="U47" s="279">
        <v>46</v>
      </c>
    </row>
    <row r="48" spans="1:22" ht="19.5" customHeight="1" x14ac:dyDescent="0.15">
      <c r="A48" s="279">
        <v>47</v>
      </c>
      <c r="B48" s="332">
        <f>IF($A48="","",VLOOKUP($A48,テーブル1[],65,FALSE))</f>
        <v>0</v>
      </c>
      <c r="C48" s="330">
        <f>IF($A48="","",VLOOKUP($A48,テーブル1[],66,FALSE))</f>
        <v>0</v>
      </c>
      <c r="D48" s="333">
        <f>IF($A48="","",VLOOKUP($A48,テーブル1[],67,FALSE))</f>
        <v>0</v>
      </c>
      <c r="E48" s="333">
        <f>IF($A48="","",VLOOKUP($A48,テーブル1[],68,FALSE))</f>
        <v>0</v>
      </c>
      <c r="F48" s="336">
        <f>IF($A48="","",VLOOKUP($A48,テーブル1[],44,FALSE))</f>
        <v>0</v>
      </c>
      <c r="G48" s="336">
        <f>IF($A48="","",VLOOKUP($A48,テーブル1[],64,FALSE))</f>
        <v>0</v>
      </c>
      <c r="H48" s="331">
        <f>IF($A48="","",VLOOKUP($A48,テーブル1[],12,FALSE))</f>
        <v>0</v>
      </c>
      <c r="I48" s="331">
        <f>IF($A48="","",VLOOKUP($A48,テーブル1[],10,FALSE))</f>
        <v>0</v>
      </c>
      <c r="J48" s="331">
        <f>IF($A48="","",VLOOKUP($A48,テーブル1[],11,FALSE))</f>
        <v>0</v>
      </c>
      <c r="K48" s="336" t="str">
        <f>IF($A48="","",VLOOKUP($A48,テーブル1[],3,FALSE))</f>
        <v>株式会社４７</v>
      </c>
      <c r="L48" s="336">
        <f>IF($A48="","",VLOOKUP($A48,テーブル1[],9,FALSE))</f>
        <v>0</v>
      </c>
      <c r="M48" s="264" t="str">
        <f>IF($A48="","",(IF($F48="一次下請",VLOOKUP($A48,テーブル1[],63,FALSE),"")))</f>
        <v/>
      </c>
      <c r="N48" s="265" t="str">
        <f t="shared" si="0"/>
        <v/>
      </c>
      <c r="O48" s="264" t="str">
        <f>IF($A48="","",(IF($F48="二次下請",VLOOKUP($A48,テーブル1[],63,FALSE),"")))</f>
        <v/>
      </c>
      <c r="P48" s="265" t="str">
        <f t="shared" si="1"/>
        <v/>
      </c>
      <c r="Q48" s="264" t="str">
        <f>IF($A48="","",(IF($F48="三次下請",VLOOKUP($A48,テーブル1[],63,FALSE),"")))</f>
        <v/>
      </c>
      <c r="R48" s="265" t="str">
        <f t="shared" si="2"/>
        <v/>
      </c>
      <c r="S48" s="264" t="str">
        <f>IF($A48="","",(IF($F48="四次下請",VLOOKUP($A48,テーブル1[],63,FALSE),"")))</f>
        <v/>
      </c>
      <c r="T48" s="265" t="str">
        <f t="shared" si="3"/>
        <v/>
      </c>
      <c r="U48" s="279">
        <v>47</v>
      </c>
    </row>
    <row r="49" spans="1:21" ht="19.5" customHeight="1" x14ac:dyDescent="0.15">
      <c r="A49" s="279">
        <v>48</v>
      </c>
      <c r="B49" s="332">
        <f>IF($A49="","",VLOOKUP($A49,テーブル1[],65,FALSE))</f>
        <v>0</v>
      </c>
      <c r="C49" s="330">
        <f>IF($A49="","",VLOOKUP($A49,テーブル1[],66,FALSE))</f>
        <v>0</v>
      </c>
      <c r="D49" s="333">
        <f>IF($A49="","",VLOOKUP($A49,テーブル1[],67,FALSE))</f>
        <v>0</v>
      </c>
      <c r="E49" s="333">
        <f>IF($A49="","",VLOOKUP($A49,テーブル1[],68,FALSE))</f>
        <v>0</v>
      </c>
      <c r="F49" s="336">
        <f>IF($A49="","",VLOOKUP($A49,テーブル1[],44,FALSE))</f>
        <v>0</v>
      </c>
      <c r="G49" s="336">
        <f>IF($A49="","",VLOOKUP($A49,テーブル1[],64,FALSE))</f>
        <v>0</v>
      </c>
      <c r="H49" s="331">
        <f>IF($A49="","",VLOOKUP($A49,テーブル1[],12,FALSE))</f>
        <v>0</v>
      </c>
      <c r="I49" s="331">
        <f>IF($A49="","",VLOOKUP($A49,テーブル1[],10,FALSE))</f>
        <v>0</v>
      </c>
      <c r="J49" s="331">
        <f>IF($A49="","",VLOOKUP($A49,テーブル1[],11,FALSE))</f>
        <v>0</v>
      </c>
      <c r="K49" s="336" t="str">
        <f>IF($A49="","",VLOOKUP($A49,テーブル1[],3,FALSE))</f>
        <v>株式会社４８</v>
      </c>
      <c r="L49" s="336">
        <f>IF($A49="","",VLOOKUP($A49,テーブル1[],9,FALSE))</f>
        <v>0</v>
      </c>
      <c r="M49" s="264" t="str">
        <f>IF($A49="","",(IF($F49="一次下請",VLOOKUP($A49,テーブル1[],63,FALSE),"")))</f>
        <v/>
      </c>
      <c r="N49" s="265" t="str">
        <f t="shared" si="0"/>
        <v/>
      </c>
      <c r="O49" s="264" t="str">
        <f>IF($A49="","",(IF($F49="二次下請",VLOOKUP($A49,テーブル1[],63,FALSE),"")))</f>
        <v/>
      </c>
      <c r="P49" s="265" t="str">
        <f t="shared" si="1"/>
        <v/>
      </c>
      <c r="Q49" s="264" t="str">
        <f>IF($A49="","",(IF($F49="三次下請",VLOOKUP($A49,テーブル1[],63,FALSE),"")))</f>
        <v/>
      </c>
      <c r="R49" s="265" t="str">
        <f t="shared" si="2"/>
        <v/>
      </c>
      <c r="S49" s="264" t="str">
        <f>IF($A49="","",(IF($F49="四次下請",VLOOKUP($A49,テーブル1[],63,FALSE),"")))</f>
        <v/>
      </c>
      <c r="T49" s="265" t="str">
        <f t="shared" si="3"/>
        <v/>
      </c>
      <c r="U49" s="279">
        <v>48</v>
      </c>
    </row>
    <row r="50" spans="1:21" ht="19.5" customHeight="1" x14ac:dyDescent="0.15">
      <c r="A50" s="279">
        <v>49</v>
      </c>
      <c r="B50" s="332">
        <f>IF($A50="","",VLOOKUP($A50,テーブル1[],65,FALSE))</f>
        <v>0</v>
      </c>
      <c r="C50" s="330">
        <f>IF($A50="","",VLOOKUP($A50,テーブル1[],66,FALSE))</f>
        <v>0</v>
      </c>
      <c r="D50" s="333">
        <f>IF($A50="","",VLOOKUP($A50,テーブル1[],67,FALSE))</f>
        <v>0</v>
      </c>
      <c r="E50" s="333">
        <f>IF($A50="","",VLOOKUP($A50,テーブル1[],68,FALSE))</f>
        <v>0</v>
      </c>
      <c r="F50" s="336">
        <f>IF($A50="","",VLOOKUP($A50,テーブル1[],44,FALSE))</f>
        <v>0</v>
      </c>
      <c r="G50" s="336">
        <f>IF($A50="","",VLOOKUP($A50,テーブル1[],64,FALSE))</f>
        <v>0</v>
      </c>
      <c r="H50" s="331">
        <f>IF($A50="","",VLOOKUP($A50,テーブル1[],12,FALSE))</f>
        <v>0</v>
      </c>
      <c r="I50" s="331">
        <f>IF($A50="","",VLOOKUP($A50,テーブル1[],10,FALSE))</f>
        <v>0</v>
      </c>
      <c r="J50" s="331">
        <f>IF($A50="","",VLOOKUP($A50,テーブル1[],11,FALSE))</f>
        <v>0</v>
      </c>
      <c r="K50" s="336" t="str">
        <f>IF($A50="","",VLOOKUP($A50,テーブル1[],3,FALSE))</f>
        <v>株式会社４９</v>
      </c>
      <c r="L50" s="336">
        <f>IF($A50="","",VLOOKUP($A50,テーブル1[],9,FALSE))</f>
        <v>0</v>
      </c>
      <c r="M50" s="264" t="str">
        <f>IF($A50="","",(IF($F50="一次下請",VLOOKUP($A50,テーブル1[],63,FALSE),"")))</f>
        <v/>
      </c>
      <c r="N50" s="265" t="str">
        <f t="shared" si="0"/>
        <v/>
      </c>
      <c r="O50" s="264" t="str">
        <f>IF($A50="","",(IF($F50="二次下請",VLOOKUP($A50,テーブル1[],63,FALSE),"")))</f>
        <v/>
      </c>
      <c r="P50" s="265" t="str">
        <f t="shared" si="1"/>
        <v/>
      </c>
      <c r="Q50" s="264" t="str">
        <f>IF($A50="","",(IF($F50="三次下請",VLOOKUP($A50,テーブル1[],63,FALSE),"")))</f>
        <v/>
      </c>
      <c r="R50" s="265" t="str">
        <f t="shared" si="2"/>
        <v/>
      </c>
      <c r="S50" s="264" t="str">
        <f>IF($A50="","",(IF($F50="四次下請",VLOOKUP($A50,テーブル1[],63,FALSE),"")))</f>
        <v/>
      </c>
      <c r="T50" s="265" t="str">
        <f t="shared" si="3"/>
        <v/>
      </c>
      <c r="U50" s="279">
        <v>49</v>
      </c>
    </row>
    <row r="51" spans="1:21" ht="19.5" customHeight="1" x14ac:dyDescent="0.15">
      <c r="A51" s="279">
        <v>50</v>
      </c>
      <c r="B51" s="332">
        <f>IF($A51="","",VLOOKUP($A51,テーブル1[],65,FALSE))</f>
        <v>0</v>
      </c>
      <c r="C51" s="330">
        <f>IF($A51="","",VLOOKUP($A51,テーブル1[],66,FALSE))</f>
        <v>0</v>
      </c>
      <c r="D51" s="333">
        <f>IF($A51="","",VLOOKUP($A51,テーブル1[],67,FALSE))</f>
        <v>0</v>
      </c>
      <c r="E51" s="333">
        <f>IF($A51="","",VLOOKUP($A51,テーブル1[],68,FALSE))</f>
        <v>0</v>
      </c>
      <c r="F51" s="336">
        <f>IF($A51="","",VLOOKUP($A51,テーブル1[],44,FALSE))</f>
        <v>0</v>
      </c>
      <c r="G51" s="336">
        <f>IF($A51="","",VLOOKUP($A51,テーブル1[],64,FALSE))</f>
        <v>0</v>
      </c>
      <c r="H51" s="331">
        <f>IF($A51="","",VLOOKUP($A51,テーブル1[],12,FALSE))</f>
        <v>0</v>
      </c>
      <c r="I51" s="331">
        <f>IF($A51="","",VLOOKUP($A51,テーブル1[],10,FALSE))</f>
        <v>0</v>
      </c>
      <c r="J51" s="331">
        <f>IF($A51="","",VLOOKUP($A51,テーブル1[],11,FALSE))</f>
        <v>0</v>
      </c>
      <c r="K51" s="336" t="str">
        <f>IF($A51="","",VLOOKUP($A51,テーブル1[],3,FALSE))</f>
        <v>株式会社５０</v>
      </c>
      <c r="L51" s="336">
        <f>IF($A51="","",VLOOKUP($A51,テーブル1[],9,FALSE))</f>
        <v>0</v>
      </c>
      <c r="M51" s="264" t="str">
        <f>IF($A51="","",(IF($F51="一次下請",VLOOKUP($A51,テーブル1[],63,FALSE),"")))</f>
        <v/>
      </c>
      <c r="N51" s="265" t="str">
        <f t="shared" si="0"/>
        <v/>
      </c>
      <c r="O51" s="264" t="str">
        <f>IF($A51="","",(IF($F51="二次下請",VLOOKUP($A51,テーブル1[],63,FALSE),"")))</f>
        <v/>
      </c>
      <c r="P51" s="265" t="str">
        <f t="shared" si="1"/>
        <v/>
      </c>
      <c r="Q51" s="264" t="str">
        <f>IF($A51="","",(IF($F51="三次下請",VLOOKUP($A51,テーブル1[],63,FALSE),"")))</f>
        <v/>
      </c>
      <c r="R51" s="265" t="str">
        <f t="shared" si="2"/>
        <v/>
      </c>
      <c r="S51" s="264" t="str">
        <f>IF($A51="","",(IF($F51="四次下請",VLOOKUP($A51,テーブル1[],63,FALSE),"")))</f>
        <v/>
      </c>
      <c r="T51" s="265" t="str">
        <f t="shared" si="3"/>
        <v/>
      </c>
      <c r="U51" s="279">
        <v>50</v>
      </c>
    </row>
    <row r="52" spans="1:21" ht="19.5" customHeight="1" x14ac:dyDescent="0.15">
      <c r="A52" s="279">
        <v>51</v>
      </c>
      <c r="B52" s="332">
        <f>IF($A52="","",VLOOKUP($A52,テーブル1[],65,FALSE))</f>
        <v>0</v>
      </c>
      <c r="C52" s="330">
        <f>IF($A52="","",VLOOKUP($A52,テーブル1[],66,FALSE))</f>
        <v>0</v>
      </c>
      <c r="D52" s="333">
        <f>IF($A52="","",VLOOKUP($A52,テーブル1[],67,FALSE))</f>
        <v>0</v>
      </c>
      <c r="E52" s="333">
        <f>IF($A52="","",VLOOKUP($A52,テーブル1[],68,FALSE))</f>
        <v>0</v>
      </c>
      <c r="F52" s="336">
        <f>IF($A52="","",VLOOKUP($A52,テーブル1[],44,FALSE))</f>
        <v>0</v>
      </c>
      <c r="G52" s="336">
        <f>IF($A52="","",VLOOKUP($A52,テーブル1[],64,FALSE))</f>
        <v>0</v>
      </c>
      <c r="H52" s="331">
        <f>IF($A52="","",VLOOKUP($A52,テーブル1[],12,FALSE))</f>
        <v>0</v>
      </c>
      <c r="I52" s="331">
        <f>IF($A52="","",VLOOKUP($A52,テーブル1[],10,FALSE))</f>
        <v>0</v>
      </c>
      <c r="J52" s="331">
        <f>IF($A52="","",VLOOKUP($A52,テーブル1[],11,FALSE))</f>
        <v>0</v>
      </c>
      <c r="K52" s="336" t="str">
        <f>IF($A52="","",VLOOKUP($A52,テーブル1[],3,FALSE))</f>
        <v>株式会社５１</v>
      </c>
      <c r="L52" s="336">
        <f>IF($A52="","",VLOOKUP($A52,テーブル1[],9,FALSE))</f>
        <v>0</v>
      </c>
      <c r="M52" s="264" t="str">
        <f>IF($A52="","",(IF($F52="一次下請",VLOOKUP($A52,テーブル1[],63,FALSE),"")))</f>
        <v/>
      </c>
      <c r="N52" s="265" t="str">
        <f t="shared" si="0"/>
        <v/>
      </c>
      <c r="O52" s="264" t="str">
        <f>IF($A52="","",(IF($F52="二次下請",VLOOKUP($A52,テーブル1[],63,FALSE),"")))</f>
        <v/>
      </c>
      <c r="P52" s="265" t="str">
        <f t="shared" si="1"/>
        <v/>
      </c>
      <c r="Q52" s="264" t="str">
        <f>IF($A52="","",(IF($F52="三次下請",VLOOKUP($A52,テーブル1[],63,FALSE),"")))</f>
        <v/>
      </c>
      <c r="R52" s="265" t="str">
        <f t="shared" si="2"/>
        <v/>
      </c>
      <c r="S52" s="264" t="str">
        <f>IF($A52="","",(IF($F52="四次下請",VLOOKUP($A52,テーブル1[],63,FALSE),"")))</f>
        <v/>
      </c>
      <c r="T52" s="265" t="str">
        <f t="shared" si="3"/>
        <v/>
      </c>
      <c r="U52" s="279">
        <v>51</v>
      </c>
    </row>
    <row r="53" spans="1:21" ht="19.5" customHeight="1" x14ac:dyDescent="0.15">
      <c r="A53" s="279">
        <v>52</v>
      </c>
      <c r="B53" s="332">
        <f>IF($A53="","",VLOOKUP($A53,テーブル1[],65,FALSE))</f>
        <v>0</v>
      </c>
      <c r="C53" s="330">
        <f>IF($A53="","",VLOOKUP($A53,テーブル1[],66,FALSE))</f>
        <v>0</v>
      </c>
      <c r="D53" s="333">
        <f>IF($A53="","",VLOOKUP($A53,テーブル1[],67,FALSE))</f>
        <v>0</v>
      </c>
      <c r="E53" s="333">
        <f>IF($A53="","",VLOOKUP($A53,テーブル1[],68,FALSE))</f>
        <v>0</v>
      </c>
      <c r="F53" s="336">
        <f>IF($A53="","",VLOOKUP($A53,テーブル1[],44,FALSE))</f>
        <v>0</v>
      </c>
      <c r="G53" s="336">
        <f>IF($A53="","",VLOOKUP($A53,テーブル1[],64,FALSE))</f>
        <v>0</v>
      </c>
      <c r="H53" s="331">
        <f>IF($A53="","",VLOOKUP($A53,テーブル1[],12,FALSE))</f>
        <v>0</v>
      </c>
      <c r="I53" s="331">
        <f>IF($A53="","",VLOOKUP($A53,テーブル1[],10,FALSE))</f>
        <v>0</v>
      </c>
      <c r="J53" s="331">
        <f>IF($A53="","",VLOOKUP($A53,テーブル1[],11,FALSE))</f>
        <v>0</v>
      </c>
      <c r="K53" s="336" t="str">
        <f>IF($A53="","",VLOOKUP($A53,テーブル1[],3,FALSE))</f>
        <v>株式会社５２</v>
      </c>
      <c r="L53" s="336">
        <f>IF($A53="","",VLOOKUP($A53,テーブル1[],9,FALSE))</f>
        <v>0</v>
      </c>
      <c r="M53" s="264" t="str">
        <f>IF($A53="","",(IF($F53="一次下請",VLOOKUP($A53,テーブル1[],63,FALSE),"")))</f>
        <v/>
      </c>
      <c r="N53" s="265" t="str">
        <f t="shared" si="0"/>
        <v/>
      </c>
      <c r="O53" s="264" t="str">
        <f>IF($A53="","",(IF($F53="二次下請",VLOOKUP($A53,テーブル1[],63,FALSE),"")))</f>
        <v/>
      </c>
      <c r="P53" s="265" t="str">
        <f t="shared" si="1"/>
        <v/>
      </c>
      <c r="Q53" s="264" t="str">
        <f>IF($A53="","",(IF($F53="三次下請",VLOOKUP($A53,テーブル1[],63,FALSE),"")))</f>
        <v/>
      </c>
      <c r="R53" s="265" t="str">
        <f t="shared" si="2"/>
        <v/>
      </c>
      <c r="S53" s="264" t="str">
        <f>IF($A53="","",(IF($F53="四次下請",VLOOKUP($A53,テーブル1[],63,FALSE),"")))</f>
        <v/>
      </c>
      <c r="T53" s="265" t="str">
        <f t="shared" si="3"/>
        <v/>
      </c>
      <c r="U53" s="279">
        <v>52</v>
      </c>
    </row>
    <row r="54" spans="1:21" ht="19.5" customHeight="1" x14ac:dyDescent="0.15">
      <c r="A54" s="279">
        <v>53</v>
      </c>
      <c r="B54" s="332">
        <f>IF($A54="","",VLOOKUP($A54,テーブル1[],65,FALSE))</f>
        <v>0</v>
      </c>
      <c r="C54" s="330">
        <f>IF($A54="","",VLOOKUP($A54,テーブル1[],66,FALSE))</f>
        <v>0</v>
      </c>
      <c r="D54" s="333">
        <f>IF($A54="","",VLOOKUP($A54,テーブル1[],67,FALSE))</f>
        <v>0</v>
      </c>
      <c r="E54" s="333">
        <f>IF($A54="","",VLOOKUP($A54,テーブル1[],68,FALSE))</f>
        <v>0</v>
      </c>
      <c r="F54" s="336">
        <f>IF($A54="","",VLOOKUP($A54,テーブル1[],44,FALSE))</f>
        <v>0</v>
      </c>
      <c r="G54" s="336">
        <f>IF($A54="","",VLOOKUP($A54,テーブル1[],64,FALSE))</f>
        <v>0</v>
      </c>
      <c r="H54" s="331">
        <f>IF($A54="","",VLOOKUP($A54,テーブル1[],12,FALSE))</f>
        <v>0</v>
      </c>
      <c r="I54" s="331">
        <f>IF($A54="","",VLOOKUP($A54,テーブル1[],10,FALSE))</f>
        <v>0</v>
      </c>
      <c r="J54" s="331">
        <f>IF($A54="","",VLOOKUP($A54,テーブル1[],11,FALSE))</f>
        <v>0</v>
      </c>
      <c r="K54" s="336" t="str">
        <f>IF($A54="","",VLOOKUP($A54,テーブル1[],3,FALSE))</f>
        <v>株式会社５３</v>
      </c>
      <c r="L54" s="336">
        <f>IF($A54="","",VLOOKUP($A54,テーブル1[],9,FALSE))</f>
        <v>0</v>
      </c>
      <c r="M54" s="264" t="str">
        <f>IF($A54="","",(IF($F54="一次下請",VLOOKUP($A54,テーブル1[],63,FALSE),"")))</f>
        <v/>
      </c>
      <c r="N54" s="265" t="str">
        <f t="shared" si="0"/>
        <v/>
      </c>
      <c r="O54" s="264" t="str">
        <f>IF($A54="","",(IF($F54="二次下請",VLOOKUP($A54,テーブル1[],63,FALSE),"")))</f>
        <v/>
      </c>
      <c r="P54" s="265" t="str">
        <f t="shared" si="1"/>
        <v/>
      </c>
      <c r="Q54" s="264" t="str">
        <f>IF($A54="","",(IF($F54="三次下請",VLOOKUP($A54,テーブル1[],63,FALSE),"")))</f>
        <v/>
      </c>
      <c r="R54" s="265" t="str">
        <f t="shared" si="2"/>
        <v/>
      </c>
      <c r="S54" s="264" t="str">
        <f>IF($A54="","",(IF($F54="四次下請",VLOOKUP($A54,テーブル1[],63,FALSE),"")))</f>
        <v/>
      </c>
      <c r="T54" s="265" t="str">
        <f t="shared" si="3"/>
        <v/>
      </c>
      <c r="U54" s="279">
        <v>53</v>
      </c>
    </row>
    <row r="55" spans="1:21" ht="19.5" customHeight="1" x14ac:dyDescent="0.15">
      <c r="A55" s="279">
        <v>54</v>
      </c>
      <c r="B55" s="332">
        <f>IF($A55="","",VLOOKUP($A55,テーブル1[],65,FALSE))</f>
        <v>0</v>
      </c>
      <c r="C55" s="330">
        <f>IF($A55="","",VLOOKUP($A55,テーブル1[],66,FALSE))</f>
        <v>0</v>
      </c>
      <c r="D55" s="333">
        <f>IF($A55="","",VLOOKUP($A55,テーブル1[],67,FALSE))</f>
        <v>0</v>
      </c>
      <c r="E55" s="333">
        <f>IF($A55="","",VLOOKUP($A55,テーブル1[],68,FALSE))</f>
        <v>0</v>
      </c>
      <c r="F55" s="336">
        <f>IF($A55="","",VLOOKUP($A55,テーブル1[],44,FALSE))</f>
        <v>0</v>
      </c>
      <c r="G55" s="336">
        <f>IF($A55="","",VLOOKUP($A55,テーブル1[],64,FALSE))</f>
        <v>0</v>
      </c>
      <c r="H55" s="331">
        <f>IF($A55="","",VLOOKUP($A55,テーブル1[],12,FALSE))</f>
        <v>0</v>
      </c>
      <c r="I55" s="331">
        <f>IF($A55="","",VLOOKUP($A55,テーブル1[],10,FALSE))</f>
        <v>0</v>
      </c>
      <c r="J55" s="331">
        <f>IF($A55="","",VLOOKUP($A55,テーブル1[],11,FALSE))</f>
        <v>0</v>
      </c>
      <c r="K55" s="336" t="str">
        <f>IF($A55="","",VLOOKUP($A55,テーブル1[],3,FALSE))</f>
        <v>株式会社５４</v>
      </c>
      <c r="L55" s="336">
        <f>IF($A55="","",VLOOKUP($A55,テーブル1[],9,FALSE))</f>
        <v>0</v>
      </c>
      <c r="M55" s="264" t="str">
        <f>IF($A55="","",(IF($F55="一次下請",VLOOKUP($A55,テーブル1[],63,FALSE),"")))</f>
        <v/>
      </c>
      <c r="N55" s="265" t="str">
        <f t="shared" si="0"/>
        <v/>
      </c>
      <c r="O55" s="264" t="str">
        <f>IF($A55="","",(IF($F55="二次下請",VLOOKUP($A55,テーブル1[],63,FALSE),"")))</f>
        <v/>
      </c>
      <c r="P55" s="265" t="str">
        <f t="shared" si="1"/>
        <v/>
      </c>
      <c r="Q55" s="264" t="str">
        <f>IF($A55="","",(IF($F55="三次下請",VLOOKUP($A55,テーブル1[],63,FALSE),"")))</f>
        <v/>
      </c>
      <c r="R55" s="265" t="str">
        <f t="shared" si="2"/>
        <v/>
      </c>
      <c r="S55" s="264" t="str">
        <f>IF($A55="","",(IF($F55="四次下請",VLOOKUP($A55,テーブル1[],63,FALSE),"")))</f>
        <v/>
      </c>
      <c r="T55" s="265" t="str">
        <f t="shared" si="3"/>
        <v/>
      </c>
      <c r="U55" s="279">
        <v>54</v>
      </c>
    </row>
    <row r="56" spans="1:21" ht="19.5" customHeight="1" x14ac:dyDescent="0.15">
      <c r="A56" s="279">
        <v>55</v>
      </c>
      <c r="B56" s="332">
        <f>IF($A56="","",VLOOKUP($A56,テーブル1[],65,FALSE))</f>
        <v>0</v>
      </c>
      <c r="C56" s="330">
        <f>IF($A56="","",VLOOKUP($A56,テーブル1[],66,FALSE))</f>
        <v>0</v>
      </c>
      <c r="D56" s="333">
        <f>IF($A56="","",VLOOKUP($A56,テーブル1[],67,FALSE))</f>
        <v>0</v>
      </c>
      <c r="E56" s="333">
        <f>IF($A56="","",VLOOKUP($A56,テーブル1[],68,FALSE))</f>
        <v>0</v>
      </c>
      <c r="F56" s="336">
        <f>IF($A56="","",VLOOKUP($A56,テーブル1[],44,FALSE))</f>
        <v>0</v>
      </c>
      <c r="G56" s="336">
        <f>IF($A56="","",VLOOKUP($A56,テーブル1[],64,FALSE))</f>
        <v>0</v>
      </c>
      <c r="H56" s="331">
        <f>IF($A56="","",VLOOKUP($A56,テーブル1[],12,FALSE))</f>
        <v>0</v>
      </c>
      <c r="I56" s="331">
        <f>IF($A56="","",VLOOKUP($A56,テーブル1[],10,FALSE))</f>
        <v>0</v>
      </c>
      <c r="J56" s="331">
        <f>IF($A56="","",VLOOKUP($A56,テーブル1[],11,FALSE))</f>
        <v>0</v>
      </c>
      <c r="K56" s="336" t="str">
        <f>IF($A56="","",VLOOKUP($A56,テーブル1[],3,FALSE))</f>
        <v>株式会社５５</v>
      </c>
      <c r="L56" s="336">
        <f>IF($A56="","",VLOOKUP($A56,テーブル1[],9,FALSE))</f>
        <v>0</v>
      </c>
      <c r="M56" s="264" t="str">
        <f>IF($A56="","",(IF($F56="一次下請",VLOOKUP($A56,テーブル1[],63,FALSE),"")))</f>
        <v/>
      </c>
      <c r="N56" s="265" t="str">
        <f t="shared" si="0"/>
        <v/>
      </c>
      <c r="O56" s="264" t="str">
        <f>IF($A56="","",(IF($F56="二次下請",VLOOKUP($A56,テーブル1[],63,FALSE),"")))</f>
        <v/>
      </c>
      <c r="P56" s="265" t="str">
        <f t="shared" si="1"/>
        <v/>
      </c>
      <c r="Q56" s="264" t="str">
        <f>IF($A56="","",(IF($F56="三次下請",VLOOKUP($A56,テーブル1[],63,FALSE),"")))</f>
        <v/>
      </c>
      <c r="R56" s="265" t="str">
        <f t="shared" si="2"/>
        <v/>
      </c>
      <c r="S56" s="264" t="str">
        <f>IF($A56="","",(IF($F56="四次下請",VLOOKUP($A56,テーブル1[],63,FALSE),"")))</f>
        <v/>
      </c>
      <c r="T56" s="265" t="str">
        <f t="shared" si="3"/>
        <v/>
      </c>
      <c r="U56" s="279">
        <v>55</v>
      </c>
    </row>
    <row r="57" spans="1:21" ht="19.5" customHeight="1" x14ac:dyDescent="0.15">
      <c r="A57" s="279">
        <v>56</v>
      </c>
      <c r="B57" s="332">
        <f>IF($A57="","",VLOOKUP($A57,テーブル1[],65,FALSE))</f>
        <v>0</v>
      </c>
      <c r="C57" s="330">
        <f>IF($A57="","",VLOOKUP($A57,テーブル1[],66,FALSE))</f>
        <v>0</v>
      </c>
      <c r="D57" s="333">
        <f>IF($A57="","",VLOOKUP($A57,テーブル1[],67,FALSE))</f>
        <v>0</v>
      </c>
      <c r="E57" s="333">
        <f>IF($A57="","",VLOOKUP($A57,テーブル1[],68,FALSE))</f>
        <v>0</v>
      </c>
      <c r="F57" s="336">
        <f>IF($A57="","",VLOOKUP($A57,テーブル1[],44,FALSE))</f>
        <v>0</v>
      </c>
      <c r="G57" s="336">
        <f>IF($A57="","",VLOOKUP($A57,テーブル1[],64,FALSE))</f>
        <v>0</v>
      </c>
      <c r="H57" s="331">
        <f>IF($A57="","",VLOOKUP($A57,テーブル1[],12,FALSE))</f>
        <v>0</v>
      </c>
      <c r="I57" s="331">
        <f>IF($A57="","",VLOOKUP($A57,テーブル1[],10,FALSE))</f>
        <v>0</v>
      </c>
      <c r="J57" s="331">
        <f>IF($A57="","",VLOOKUP($A57,テーブル1[],11,FALSE))</f>
        <v>0</v>
      </c>
      <c r="K57" s="336" t="str">
        <f>IF($A57="","",VLOOKUP($A57,テーブル1[],3,FALSE))</f>
        <v>株式会社５６</v>
      </c>
      <c r="L57" s="336">
        <f>IF($A57="","",VLOOKUP($A57,テーブル1[],9,FALSE))</f>
        <v>0</v>
      </c>
      <c r="M57" s="264" t="str">
        <f>IF($A57="","",(IF($F57="一次下請",VLOOKUP($A57,テーブル1[],63,FALSE),"")))</f>
        <v/>
      </c>
      <c r="N57" s="265" t="str">
        <f t="shared" si="0"/>
        <v/>
      </c>
      <c r="O57" s="264" t="str">
        <f>IF($A57="","",(IF($F57="二次下請",VLOOKUP($A57,テーブル1[],63,FALSE),"")))</f>
        <v/>
      </c>
      <c r="P57" s="265" t="str">
        <f t="shared" si="1"/>
        <v/>
      </c>
      <c r="Q57" s="264" t="str">
        <f>IF($A57="","",(IF($F57="三次下請",VLOOKUP($A57,テーブル1[],63,FALSE),"")))</f>
        <v/>
      </c>
      <c r="R57" s="265" t="str">
        <f t="shared" si="2"/>
        <v/>
      </c>
      <c r="S57" s="264" t="str">
        <f>IF($A57="","",(IF($F57="四次下請",VLOOKUP($A57,テーブル1[],63,FALSE),"")))</f>
        <v/>
      </c>
      <c r="T57" s="265" t="str">
        <f t="shared" si="3"/>
        <v/>
      </c>
      <c r="U57" s="279">
        <v>56</v>
      </c>
    </row>
    <row r="58" spans="1:21" ht="19.5" customHeight="1" x14ac:dyDescent="0.15">
      <c r="A58" s="279">
        <v>57</v>
      </c>
      <c r="B58" s="332">
        <f>IF($A58="","",VLOOKUP($A58,テーブル1[],65,FALSE))</f>
        <v>0</v>
      </c>
      <c r="C58" s="330">
        <f>IF($A58="","",VLOOKUP($A58,テーブル1[],66,FALSE))</f>
        <v>0</v>
      </c>
      <c r="D58" s="333">
        <f>IF($A58="","",VLOOKUP($A58,テーブル1[],67,FALSE))</f>
        <v>0</v>
      </c>
      <c r="E58" s="333">
        <f>IF($A58="","",VLOOKUP($A58,テーブル1[],68,FALSE))</f>
        <v>0</v>
      </c>
      <c r="F58" s="336">
        <f>IF($A58="","",VLOOKUP($A58,テーブル1[],44,FALSE))</f>
        <v>0</v>
      </c>
      <c r="G58" s="336">
        <f>IF($A58="","",VLOOKUP($A58,テーブル1[],64,FALSE))</f>
        <v>0</v>
      </c>
      <c r="H58" s="331">
        <f>IF($A58="","",VLOOKUP($A58,テーブル1[],12,FALSE))</f>
        <v>0</v>
      </c>
      <c r="I58" s="331">
        <f>IF($A58="","",VLOOKUP($A58,テーブル1[],10,FALSE))</f>
        <v>0</v>
      </c>
      <c r="J58" s="331">
        <f>IF($A58="","",VLOOKUP($A58,テーブル1[],11,FALSE))</f>
        <v>0</v>
      </c>
      <c r="K58" s="336" t="str">
        <f>IF($A58="","",VLOOKUP($A58,テーブル1[],3,FALSE))</f>
        <v>株式会社５７</v>
      </c>
      <c r="L58" s="336">
        <f>IF($A58="","",VLOOKUP($A58,テーブル1[],9,FALSE))</f>
        <v>0</v>
      </c>
      <c r="M58" s="264" t="str">
        <f>IF($A58="","",(IF($F58="一次下請",VLOOKUP($A58,テーブル1[],63,FALSE),"")))</f>
        <v/>
      </c>
      <c r="N58" s="265" t="str">
        <f t="shared" si="0"/>
        <v/>
      </c>
      <c r="O58" s="264" t="str">
        <f>IF($A58="","",(IF($F58="二次下請",VLOOKUP($A58,テーブル1[],63,FALSE),"")))</f>
        <v/>
      </c>
      <c r="P58" s="265" t="str">
        <f t="shared" si="1"/>
        <v/>
      </c>
      <c r="Q58" s="264" t="str">
        <f>IF($A58="","",(IF($F58="三次下請",VLOOKUP($A58,テーブル1[],63,FALSE),"")))</f>
        <v/>
      </c>
      <c r="R58" s="265" t="str">
        <f t="shared" si="2"/>
        <v/>
      </c>
      <c r="S58" s="264" t="str">
        <f>IF($A58="","",(IF($F58="四次下請",VLOOKUP($A58,テーブル1[],63,FALSE),"")))</f>
        <v/>
      </c>
      <c r="T58" s="265" t="str">
        <f t="shared" si="3"/>
        <v/>
      </c>
      <c r="U58" s="279">
        <v>57</v>
      </c>
    </row>
    <row r="59" spans="1:21" ht="19.5" customHeight="1" x14ac:dyDescent="0.15">
      <c r="A59" s="279">
        <v>58</v>
      </c>
      <c r="B59" s="332">
        <f>IF($A59="","",VLOOKUP($A59,テーブル1[],65,FALSE))</f>
        <v>0</v>
      </c>
      <c r="C59" s="330">
        <f>IF($A59="","",VLOOKUP($A59,テーブル1[],66,FALSE))</f>
        <v>0</v>
      </c>
      <c r="D59" s="333">
        <f>IF($A59="","",VLOOKUP($A59,テーブル1[],67,FALSE))</f>
        <v>0</v>
      </c>
      <c r="E59" s="333">
        <f>IF($A59="","",VLOOKUP($A59,テーブル1[],68,FALSE))</f>
        <v>0</v>
      </c>
      <c r="F59" s="336">
        <f>IF($A59="","",VLOOKUP($A59,テーブル1[],44,FALSE))</f>
        <v>0</v>
      </c>
      <c r="G59" s="336">
        <f>IF($A59="","",VLOOKUP($A59,テーブル1[],64,FALSE))</f>
        <v>0</v>
      </c>
      <c r="H59" s="331">
        <f>IF($A59="","",VLOOKUP($A59,テーブル1[],12,FALSE))</f>
        <v>0</v>
      </c>
      <c r="I59" s="331">
        <f>IF($A59="","",VLOOKUP($A59,テーブル1[],10,FALSE))</f>
        <v>0</v>
      </c>
      <c r="J59" s="331">
        <f>IF($A59="","",VLOOKUP($A59,テーブル1[],11,FALSE))</f>
        <v>0</v>
      </c>
      <c r="K59" s="336" t="str">
        <f>IF($A59="","",VLOOKUP($A59,テーブル1[],3,FALSE))</f>
        <v>株式会社５８</v>
      </c>
      <c r="L59" s="336">
        <f>IF($A59="","",VLOOKUP($A59,テーブル1[],9,FALSE))</f>
        <v>0</v>
      </c>
      <c r="M59" s="264" t="str">
        <f>IF($A59="","",(IF($F59="一次下請",VLOOKUP($A59,テーブル1[],63,FALSE),"")))</f>
        <v/>
      </c>
      <c r="N59" s="265" t="str">
        <f t="shared" si="0"/>
        <v/>
      </c>
      <c r="O59" s="264" t="str">
        <f>IF($A59="","",(IF($F59="二次下請",VLOOKUP($A59,テーブル1[],63,FALSE),"")))</f>
        <v/>
      </c>
      <c r="P59" s="265" t="str">
        <f t="shared" si="1"/>
        <v/>
      </c>
      <c r="Q59" s="264" t="str">
        <f>IF($A59="","",(IF($F59="三次下請",VLOOKUP($A59,テーブル1[],63,FALSE),"")))</f>
        <v/>
      </c>
      <c r="R59" s="265" t="str">
        <f t="shared" si="2"/>
        <v/>
      </c>
      <c r="S59" s="264" t="str">
        <f>IF($A59="","",(IF($F59="四次下請",VLOOKUP($A59,テーブル1[],63,FALSE),"")))</f>
        <v/>
      </c>
      <c r="T59" s="265" t="str">
        <f t="shared" si="3"/>
        <v/>
      </c>
      <c r="U59" s="279">
        <v>58</v>
      </c>
    </row>
    <row r="60" spans="1:21" ht="19.5" customHeight="1" x14ac:dyDescent="0.15">
      <c r="A60" s="279">
        <v>59</v>
      </c>
      <c r="B60" s="332">
        <f>IF($A60="","",VLOOKUP($A60,テーブル1[],65,FALSE))</f>
        <v>0</v>
      </c>
      <c r="C60" s="330">
        <f>IF($A60="","",VLOOKUP($A60,テーブル1[],66,FALSE))</f>
        <v>0</v>
      </c>
      <c r="D60" s="333">
        <f>IF($A60="","",VLOOKUP($A60,テーブル1[],67,FALSE))</f>
        <v>0</v>
      </c>
      <c r="E60" s="333">
        <f>IF($A60="","",VLOOKUP($A60,テーブル1[],68,FALSE))</f>
        <v>0</v>
      </c>
      <c r="F60" s="336">
        <f>IF($A60="","",VLOOKUP($A60,テーブル1[],44,FALSE))</f>
        <v>0</v>
      </c>
      <c r="G60" s="336">
        <f>IF($A60="","",VLOOKUP($A60,テーブル1[],64,FALSE))</f>
        <v>0</v>
      </c>
      <c r="H60" s="331">
        <f>IF($A60="","",VLOOKUP($A60,テーブル1[],12,FALSE))</f>
        <v>0</v>
      </c>
      <c r="I60" s="331">
        <f>IF($A60="","",VLOOKUP($A60,テーブル1[],10,FALSE))</f>
        <v>0</v>
      </c>
      <c r="J60" s="331">
        <f>IF($A60="","",VLOOKUP($A60,テーブル1[],11,FALSE))</f>
        <v>0</v>
      </c>
      <c r="K60" s="336" t="str">
        <f>IF($A60="","",VLOOKUP($A60,テーブル1[],3,FALSE))</f>
        <v>株式会社５９</v>
      </c>
      <c r="L60" s="336">
        <f>IF($A60="","",VLOOKUP($A60,テーブル1[],9,FALSE))</f>
        <v>0</v>
      </c>
      <c r="M60" s="264" t="str">
        <f>IF($A60="","",(IF($F60="一次下請",VLOOKUP($A60,テーブル1[],63,FALSE),"")))</f>
        <v/>
      </c>
      <c r="N60" s="265" t="str">
        <f t="shared" si="0"/>
        <v/>
      </c>
      <c r="O60" s="264" t="str">
        <f>IF($A60="","",(IF($F60="二次下請",VLOOKUP($A60,テーブル1[],63,FALSE),"")))</f>
        <v/>
      </c>
      <c r="P60" s="265" t="str">
        <f t="shared" si="1"/>
        <v/>
      </c>
      <c r="Q60" s="264" t="str">
        <f>IF($A60="","",(IF($F60="三次下請",VLOOKUP($A60,テーブル1[],63,FALSE),"")))</f>
        <v/>
      </c>
      <c r="R60" s="265" t="str">
        <f t="shared" si="2"/>
        <v/>
      </c>
      <c r="S60" s="264" t="str">
        <f>IF($A60="","",(IF($F60="四次下請",VLOOKUP($A60,テーブル1[],63,FALSE),"")))</f>
        <v/>
      </c>
      <c r="T60" s="265" t="str">
        <f t="shared" si="3"/>
        <v/>
      </c>
      <c r="U60" s="279">
        <v>59</v>
      </c>
    </row>
    <row r="61" spans="1:21" ht="19.5" customHeight="1" x14ac:dyDescent="0.15">
      <c r="A61" s="279">
        <v>60</v>
      </c>
      <c r="B61" s="332">
        <f>IF($A61="","",VLOOKUP($A61,テーブル1[],65,FALSE))</f>
        <v>0</v>
      </c>
      <c r="C61" s="330">
        <f>IF($A61="","",VLOOKUP($A61,テーブル1[],66,FALSE))</f>
        <v>0</v>
      </c>
      <c r="D61" s="333">
        <f>IF($A61="","",VLOOKUP($A61,テーブル1[],67,FALSE))</f>
        <v>0</v>
      </c>
      <c r="E61" s="333">
        <f>IF($A61="","",VLOOKUP($A61,テーブル1[],68,FALSE))</f>
        <v>0</v>
      </c>
      <c r="F61" s="336">
        <f>IF($A61="","",VLOOKUP($A61,テーブル1[],44,FALSE))</f>
        <v>0</v>
      </c>
      <c r="G61" s="336">
        <f>IF($A61="","",VLOOKUP($A61,テーブル1[],64,FALSE))</f>
        <v>0</v>
      </c>
      <c r="H61" s="331">
        <f>IF($A61="","",VLOOKUP($A61,テーブル1[],12,FALSE))</f>
        <v>0</v>
      </c>
      <c r="I61" s="331">
        <f>IF($A61="","",VLOOKUP($A61,テーブル1[],10,FALSE))</f>
        <v>0</v>
      </c>
      <c r="J61" s="331">
        <f>IF($A61="","",VLOOKUP($A61,テーブル1[],11,FALSE))</f>
        <v>0</v>
      </c>
      <c r="K61" s="336" t="str">
        <f>IF($A61="","",VLOOKUP($A61,テーブル1[],3,FALSE))</f>
        <v>株式会社６０</v>
      </c>
      <c r="L61" s="336">
        <f>IF($A61="","",VLOOKUP($A61,テーブル1[],9,FALSE))</f>
        <v>0</v>
      </c>
      <c r="M61" s="264" t="str">
        <f>IF($A61="","",(IF($F61="一次下請",VLOOKUP($A61,テーブル1[],63,FALSE),"")))</f>
        <v/>
      </c>
      <c r="N61" s="265" t="str">
        <f t="shared" si="0"/>
        <v/>
      </c>
      <c r="O61" s="264" t="str">
        <f>IF($A61="","",(IF($F61="二次下請",VLOOKUP($A61,テーブル1[],63,FALSE),"")))</f>
        <v/>
      </c>
      <c r="P61" s="265" t="str">
        <f t="shared" si="1"/>
        <v/>
      </c>
      <c r="Q61" s="264" t="str">
        <f>IF($A61="","",(IF($F61="三次下請",VLOOKUP($A61,テーブル1[],63,FALSE),"")))</f>
        <v/>
      </c>
      <c r="R61" s="265" t="str">
        <f t="shared" si="2"/>
        <v/>
      </c>
      <c r="S61" s="264" t="str">
        <f>IF($A61="","",(IF($F61="四次下請",VLOOKUP($A61,テーブル1[],63,FALSE),"")))</f>
        <v/>
      </c>
      <c r="T61" s="265" t="str">
        <f t="shared" si="3"/>
        <v/>
      </c>
      <c r="U61" s="279">
        <v>60</v>
      </c>
    </row>
    <row r="62" spans="1:21" ht="19.5" customHeight="1" x14ac:dyDescent="0.15">
      <c r="A62" s="279">
        <v>61</v>
      </c>
      <c r="B62" s="332">
        <f>IF($A62="","",VLOOKUP($A62,テーブル1[],65,FALSE))</f>
        <v>0</v>
      </c>
      <c r="C62" s="330">
        <f>IF($A62="","",VLOOKUP($A62,テーブル1[],66,FALSE))</f>
        <v>0</v>
      </c>
      <c r="D62" s="333">
        <f>IF($A62="","",VLOOKUP($A62,テーブル1[],67,FALSE))</f>
        <v>0</v>
      </c>
      <c r="E62" s="333">
        <f>IF($A62="","",VLOOKUP($A62,テーブル1[],68,FALSE))</f>
        <v>0</v>
      </c>
      <c r="F62" s="336">
        <f>IF($A62="","",VLOOKUP($A62,テーブル1[],44,FALSE))</f>
        <v>0</v>
      </c>
      <c r="G62" s="336">
        <f>IF($A62="","",VLOOKUP($A62,テーブル1[],64,FALSE))</f>
        <v>0</v>
      </c>
      <c r="H62" s="331">
        <f>IF($A62="","",VLOOKUP($A62,テーブル1[],12,FALSE))</f>
        <v>0</v>
      </c>
      <c r="I62" s="331">
        <f>IF($A62="","",VLOOKUP($A62,テーブル1[],10,FALSE))</f>
        <v>0</v>
      </c>
      <c r="J62" s="331">
        <f>IF($A62="","",VLOOKUP($A62,テーブル1[],11,FALSE))</f>
        <v>0</v>
      </c>
      <c r="K62" s="336" t="str">
        <f>IF($A62="","",VLOOKUP($A62,テーブル1[],3,FALSE))</f>
        <v>株式会社６１</v>
      </c>
      <c r="L62" s="336">
        <f>IF($A62="","",VLOOKUP($A62,テーブル1[],9,FALSE))</f>
        <v>0</v>
      </c>
      <c r="M62" s="264" t="str">
        <f>IF($A62="","",(IF($F62="一次下請",VLOOKUP($A62,テーブル1[],63,FALSE),"")))</f>
        <v/>
      </c>
      <c r="N62" s="265" t="str">
        <f t="shared" si="0"/>
        <v/>
      </c>
      <c r="O62" s="264" t="str">
        <f>IF($A62="","",(IF($F62="二次下請",VLOOKUP($A62,テーブル1[],63,FALSE),"")))</f>
        <v/>
      </c>
      <c r="P62" s="265" t="str">
        <f t="shared" si="1"/>
        <v/>
      </c>
      <c r="Q62" s="264" t="str">
        <f>IF($A62="","",(IF($F62="三次下請",VLOOKUP($A62,テーブル1[],63,FALSE),"")))</f>
        <v/>
      </c>
      <c r="R62" s="265" t="str">
        <f t="shared" si="2"/>
        <v/>
      </c>
      <c r="S62" s="264" t="str">
        <f>IF($A62="","",(IF($F62="四次下請",VLOOKUP($A62,テーブル1[],63,FALSE),"")))</f>
        <v/>
      </c>
      <c r="T62" s="265" t="str">
        <f t="shared" si="3"/>
        <v/>
      </c>
      <c r="U62" s="279">
        <v>61</v>
      </c>
    </row>
    <row r="63" spans="1:21" ht="19.5" customHeight="1" x14ac:dyDescent="0.15">
      <c r="A63" s="279">
        <v>62</v>
      </c>
      <c r="B63" s="332">
        <f>IF($A63="","",VLOOKUP($A63,テーブル1[],65,FALSE))</f>
        <v>0</v>
      </c>
      <c r="C63" s="330">
        <f>IF($A63="","",VLOOKUP($A63,テーブル1[],66,FALSE))</f>
        <v>0</v>
      </c>
      <c r="D63" s="333">
        <f>IF($A63="","",VLOOKUP($A63,テーブル1[],67,FALSE))</f>
        <v>0</v>
      </c>
      <c r="E63" s="333">
        <f>IF($A63="","",VLOOKUP($A63,テーブル1[],68,FALSE))</f>
        <v>0</v>
      </c>
      <c r="F63" s="336">
        <f>IF($A63="","",VLOOKUP($A63,テーブル1[],44,FALSE))</f>
        <v>0</v>
      </c>
      <c r="G63" s="336">
        <f>IF($A63="","",VLOOKUP($A63,テーブル1[],64,FALSE))</f>
        <v>0</v>
      </c>
      <c r="H63" s="331">
        <f>IF($A63="","",VLOOKUP($A63,テーブル1[],12,FALSE))</f>
        <v>0</v>
      </c>
      <c r="I63" s="331">
        <f>IF($A63="","",VLOOKUP($A63,テーブル1[],10,FALSE))</f>
        <v>0</v>
      </c>
      <c r="J63" s="331">
        <f>IF($A63="","",VLOOKUP($A63,テーブル1[],11,FALSE))</f>
        <v>0</v>
      </c>
      <c r="K63" s="336" t="str">
        <f>IF($A63="","",VLOOKUP($A63,テーブル1[],3,FALSE))</f>
        <v>株式会社６２</v>
      </c>
      <c r="L63" s="336">
        <f>IF($A63="","",VLOOKUP($A63,テーブル1[],9,FALSE))</f>
        <v>0</v>
      </c>
      <c r="M63" s="264" t="str">
        <f>IF($A63="","",(IF($F63="一次下請",VLOOKUP($A63,テーブル1[],63,FALSE),"")))</f>
        <v/>
      </c>
      <c r="N63" s="265" t="str">
        <f t="shared" si="0"/>
        <v/>
      </c>
      <c r="O63" s="264" t="str">
        <f>IF($A63="","",(IF($F63="二次下請",VLOOKUP($A63,テーブル1[],63,FALSE),"")))</f>
        <v/>
      </c>
      <c r="P63" s="265" t="str">
        <f t="shared" si="1"/>
        <v/>
      </c>
      <c r="Q63" s="264" t="str">
        <f>IF($A63="","",(IF($F63="三次下請",VLOOKUP($A63,テーブル1[],63,FALSE),"")))</f>
        <v/>
      </c>
      <c r="R63" s="265" t="str">
        <f t="shared" si="2"/>
        <v/>
      </c>
      <c r="S63" s="264" t="str">
        <f>IF($A63="","",(IF($F63="四次下請",VLOOKUP($A63,テーブル1[],63,FALSE),"")))</f>
        <v/>
      </c>
      <c r="T63" s="265" t="str">
        <f t="shared" si="3"/>
        <v/>
      </c>
      <c r="U63" s="279">
        <v>62</v>
      </c>
    </row>
  </sheetData>
  <phoneticPr fontId="12"/>
  <conditionalFormatting sqref="N3:N63">
    <cfRule type="dataBar" priority="11">
      <dataBar>
        <cfvo type="min"/>
        <cfvo type="max"/>
        <color rgb="FFFF555A"/>
      </dataBar>
      <extLst>
        <ext xmlns:x14="http://schemas.microsoft.com/office/spreadsheetml/2009/9/main" uri="{B025F937-C7B1-47D3-B67F-A62EFF666E3E}">
          <x14:id>{CC375820-98AA-4AF3-9CF9-52940B426571}</x14:id>
        </ext>
      </extLst>
    </cfRule>
  </conditionalFormatting>
  <conditionalFormatting sqref="F2:F63">
    <cfRule type="cellIs" dxfId="787" priority="1" operator="equal">
      <formula>"四次下請"</formula>
    </cfRule>
    <cfRule type="cellIs" dxfId="786" priority="7" operator="equal">
      <formula>"三次下請"</formula>
    </cfRule>
    <cfRule type="cellIs" dxfId="785" priority="9" operator="equal">
      <formula>"二次下請"</formula>
    </cfRule>
    <cfRule type="cellIs" dxfId="784" priority="10" operator="equal">
      <formula>"一次下請"</formula>
    </cfRule>
  </conditionalFormatting>
  <conditionalFormatting sqref="P3:P63">
    <cfRule type="dataBar" priority="6">
      <dataBar>
        <cfvo type="min"/>
        <cfvo type="max"/>
        <color rgb="FFFF555A"/>
      </dataBar>
      <extLst>
        <ext xmlns:x14="http://schemas.microsoft.com/office/spreadsheetml/2009/9/main" uri="{B025F937-C7B1-47D3-B67F-A62EFF666E3E}">
          <x14:id>{DC655EDF-4DC0-4431-BF16-1AFE40CC7548}</x14:id>
        </ext>
      </extLst>
    </cfRule>
  </conditionalFormatting>
  <conditionalFormatting sqref="R3:R63">
    <cfRule type="dataBar" priority="5">
      <dataBar>
        <cfvo type="min"/>
        <cfvo type="max"/>
        <color rgb="FFFF555A"/>
      </dataBar>
      <extLst>
        <ext xmlns:x14="http://schemas.microsoft.com/office/spreadsheetml/2009/9/main" uri="{B025F937-C7B1-47D3-B67F-A62EFF666E3E}">
          <x14:id>{B58B3044-D700-4C56-B383-8E77F457AA81}</x14:id>
        </ext>
      </extLst>
    </cfRule>
  </conditionalFormatting>
  <conditionalFormatting sqref="T3:T63">
    <cfRule type="dataBar" priority="3">
      <dataBar>
        <cfvo type="min"/>
        <cfvo type="max"/>
        <color rgb="FFFF555A"/>
      </dataBar>
      <extLst>
        <ext xmlns:x14="http://schemas.microsoft.com/office/spreadsheetml/2009/9/main" uri="{B025F937-C7B1-47D3-B67F-A62EFF666E3E}">
          <x14:id>{1E915912-057E-47DB-83F9-0D0228585F98}</x14:id>
        </ext>
      </extLst>
    </cfRule>
  </conditionalFormatting>
  <dataValidations count="2">
    <dataValidation type="list" allowBlank="1" showInputMessage="1" showErrorMessage="1" sqref="WVP983041:WVP983083 F65535:G65535 JD65535 SZ65535 ACV65535 AMR65535 AWN65535 BGJ65535 BQF65535 CAB65535 CJX65535 CTT65535 DDP65535 DNL65535 DXH65535 EHD65535 EQZ65535 FAV65535 FKR65535 FUN65535 GEJ65535 GOF65535 GYB65535 HHX65535 HRT65535 IBP65535 ILL65535 IVH65535 JFD65535 JOZ65535 JYV65535 KIR65535 KSN65535 LCJ65535 LMF65535 LWB65535 MFX65535 MPT65535 MZP65535 NJL65535 NTH65535 ODD65535 OMZ65535 OWV65535 PGR65535 PQN65535 QAJ65535 QKF65535 QUB65535 RDX65535 RNT65535 RXP65535 SHL65535 SRH65535 TBD65535 TKZ65535 TUV65535 UER65535 UON65535 UYJ65535 VIF65535 VSB65535 WBX65535 WLT65535 WVP65535 F131071:G131071 JD131071 SZ131071 ACV131071 AMR131071 AWN131071 BGJ131071 BQF131071 CAB131071 CJX131071 CTT131071 DDP131071 DNL131071 DXH131071 EHD131071 EQZ131071 FAV131071 FKR131071 FUN131071 GEJ131071 GOF131071 GYB131071 HHX131071 HRT131071 IBP131071 ILL131071 IVH131071 JFD131071 JOZ131071 JYV131071 KIR131071 KSN131071 LCJ131071 LMF131071 LWB131071 MFX131071 MPT131071 MZP131071 NJL131071 NTH131071 ODD131071 OMZ131071 OWV131071 PGR131071 PQN131071 QAJ131071 QKF131071 QUB131071 RDX131071 RNT131071 RXP131071 SHL131071 SRH131071 TBD131071 TKZ131071 TUV131071 UER131071 UON131071 UYJ131071 VIF131071 VSB131071 WBX131071 WLT131071 WVP131071 F196607:G196607 JD196607 SZ196607 ACV196607 AMR196607 AWN196607 BGJ196607 BQF196607 CAB196607 CJX196607 CTT196607 DDP196607 DNL196607 DXH196607 EHD196607 EQZ196607 FAV196607 FKR196607 FUN196607 GEJ196607 GOF196607 GYB196607 HHX196607 HRT196607 IBP196607 ILL196607 IVH196607 JFD196607 JOZ196607 JYV196607 KIR196607 KSN196607 LCJ196607 LMF196607 LWB196607 MFX196607 MPT196607 MZP196607 NJL196607 NTH196607 ODD196607 OMZ196607 OWV196607 PGR196607 PQN196607 QAJ196607 QKF196607 QUB196607 RDX196607 RNT196607 RXP196607 SHL196607 SRH196607 TBD196607 TKZ196607 TUV196607 UER196607 UON196607 UYJ196607 VIF196607 VSB196607 WBX196607 WLT196607 WVP196607 F262143:G262143 JD262143 SZ262143 ACV262143 AMR262143 AWN262143 BGJ262143 BQF262143 CAB262143 CJX262143 CTT262143 DDP262143 DNL262143 DXH262143 EHD262143 EQZ262143 FAV262143 FKR262143 FUN262143 GEJ262143 GOF262143 GYB262143 HHX262143 HRT262143 IBP262143 ILL262143 IVH262143 JFD262143 JOZ262143 JYV262143 KIR262143 KSN262143 LCJ262143 LMF262143 LWB262143 MFX262143 MPT262143 MZP262143 NJL262143 NTH262143 ODD262143 OMZ262143 OWV262143 PGR262143 PQN262143 QAJ262143 QKF262143 QUB262143 RDX262143 RNT262143 RXP262143 SHL262143 SRH262143 TBD262143 TKZ262143 TUV262143 UER262143 UON262143 UYJ262143 VIF262143 VSB262143 WBX262143 WLT262143 WVP262143 F327679:G327679 JD327679 SZ327679 ACV327679 AMR327679 AWN327679 BGJ327679 BQF327679 CAB327679 CJX327679 CTT327679 DDP327679 DNL327679 DXH327679 EHD327679 EQZ327679 FAV327679 FKR327679 FUN327679 GEJ327679 GOF327679 GYB327679 HHX327679 HRT327679 IBP327679 ILL327679 IVH327679 JFD327679 JOZ327679 JYV327679 KIR327679 KSN327679 LCJ327679 LMF327679 LWB327679 MFX327679 MPT327679 MZP327679 NJL327679 NTH327679 ODD327679 OMZ327679 OWV327679 PGR327679 PQN327679 QAJ327679 QKF327679 QUB327679 RDX327679 RNT327679 RXP327679 SHL327679 SRH327679 TBD327679 TKZ327679 TUV327679 UER327679 UON327679 UYJ327679 VIF327679 VSB327679 WBX327679 WLT327679 WVP327679 F393215:G393215 JD393215 SZ393215 ACV393215 AMR393215 AWN393215 BGJ393215 BQF393215 CAB393215 CJX393215 CTT393215 DDP393215 DNL393215 DXH393215 EHD393215 EQZ393215 FAV393215 FKR393215 FUN393215 GEJ393215 GOF393215 GYB393215 HHX393215 HRT393215 IBP393215 ILL393215 IVH393215 JFD393215 JOZ393215 JYV393215 KIR393215 KSN393215 LCJ393215 LMF393215 LWB393215 MFX393215 MPT393215 MZP393215 NJL393215 NTH393215 ODD393215 OMZ393215 OWV393215 PGR393215 PQN393215 QAJ393215 QKF393215 QUB393215 RDX393215 RNT393215 RXP393215 SHL393215 SRH393215 TBD393215 TKZ393215 TUV393215 UER393215 UON393215 UYJ393215 VIF393215 VSB393215 WBX393215 WLT393215 WVP393215 F458751:G458751 JD458751 SZ458751 ACV458751 AMR458751 AWN458751 BGJ458751 BQF458751 CAB458751 CJX458751 CTT458751 DDP458751 DNL458751 DXH458751 EHD458751 EQZ458751 FAV458751 FKR458751 FUN458751 GEJ458751 GOF458751 GYB458751 HHX458751 HRT458751 IBP458751 ILL458751 IVH458751 JFD458751 JOZ458751 JYV458751 KIR458751 KSN458751 LCJ458751 LMF458751 LWB458751 MFX458751 MPT458751 MZP458751 NJL458751 NTH458751 ODD458751 OMZ458751 OWV458751 PGR458751 PQN458751 QAJ458751 QKF458751 QUB458751 RDX458751 RNT458751 RXP458751 SHL458751 SRH458751 TBD458751 TKZ458751 TUV458751 UER458751 UON458751 UYJ458751 VIF458751 VSB458751 WBX458751 WLT458751 WVP458751 F524287:G524287 JD524287 SZ524287 ACV524287 AMR524287 AWN524287 BGJ524287 BQF524287 CAB524287 CJX524287 CTT524287 DDP524287 DNL524287 DXH524287 EHD524287 EQZ524287 FAV524287 FKR524287 FUN524287 GEJ524287 GOF524287 GYB524287 HHX524287 HRT524287 IBP524287 ILL524287 IVH524287 JFD524287 JOZ524287 JYV524287 KIR524287 KSN524287 LCJ524287 LMF524287 LWB524287 MFX524287 MPT524287 MZP524287 NJL524287 NTH524287 ODD524287 OMZ524287 OWV524287 PGR524287 PQN524287 QAJ524287 QKF524287 QUB524287 RDX524287 RNT524287 RXP524287 SHL524287 SRH524287 TBD524287 TKZ524287 TUV524287 UER524287 UON524287 UYJ524287 VIF524287 VSB524287 WBX524287 WLT524287 WVP524287 F589823:G589823 JD589823 SZ589823 ACV589823 AMR589823 AWN589823 BGJ589823 BQF589823 CAB589823 CJX589823 CTT589823 DDP589823 DNL589823 DXH589823 EHD589823 EQZ589823 FAV589823 FKR589823 FUN589823 GEJ589823 GOF589823 GYB589823 HHX589823 HRT589823 IBP589823 ILL589823 IVH589823 JFD589823 JOZ589823 JYV589823 KIR589823 KSN589823 LCJ589823 LMF589823 LWB589823 MFX589823 MPT589823 MZP589823 NJL589823 NTH589823 ODD589823 OMZ589823 OWV589823 PGR589823 PQN589823 QAJ589823 QKF589823 QUB589823 RDX589823 RNT589823 RXP589823 SHL589823 SRH589823 TBD589823 TKZ589823 TUV589823 UER589823 UON589823 UYJ589823 VIF589823 VSB589823 WBX589823 WLT589823 WVP589823 F655359:G655359 JD655359 SZ655359 ACV655359 AMR655359 AWN655359 BGJ655359 BQF655359 CAB655359 CJX655359 CTT655359 DDP655359 DNL655359 DXH655359 EHD655359 EQZ655359 FAV655359 FKR655359 FUN655359 GEJ655359 GOF655359 GYB655359 HHX655359 HRT655359 IBP655359 ILL655359 IVH655359 JFD655359 JOZ655359 JYV655359 KIR655359 KSN655359 LCJ655359 LMF655359 LWB655359 MFX655359 MPT655359 MZP655359 NJL655359 NTH655359 ODD655359 OMZ655359 OWV655359 PGR655359 PQN655359 QAJ655359 QKF655359 QUB655359 RDX655359 RNT655359 RXP655359 SHL655359 SRH655359 TBD655359 TKZ655359 TUV655359 UER655359 UON655359 UYJ655359 VIF655359 VSB655359 WBX655359 WLT655359 WVP655359 F720895:G720895 JD720895 SZ720895 ACV720895 AMR720895 AWN720895 BGJ720895 BQF720895 CAB720895 CJX720895 CTT720895 DDP720895 DNL720895 DXH720895 EHD720895 EQZ720895 FAV720895 FKR720895 FUN720895 GEJ720895 GOF720895 GYB720895 HHX720895 HRT720895 IBP720895 ILL720895 IVH720895 JFD720895 JOZ720895 JYV720895 KIR720895 KSN720895 LCJ720895 LMF720895 LWB720895 MFX720895 MPT720895 MZP720895 NJL720895 NTH720895 ODD720895 OMZ720895 OWV720895 PGR720895 PQN720895 QAJ720895 QKF720895 QUB720895 RDX720895 RNT720895 RXP720895 SHL720895 SRH720895 TBD720895 TKZ720895 TUV720895 UER720895 UON720895 UYJ720895 VIF720895 VSB720895 WBX720895 WLT720895 WVP720895 F786431:G786431 JD786431 SZ786431 ACV786431 AMR786431 AWN786431 BGJ786431 BQF786431 CAB786431 CJX786431 CTT786431 DDP786431 DNL786431 DXH786431 EHD786431 EQZ786431 FAV786431 FKR786431 FUN786431 GEJ786431 GOF786431 GYB786431 HHX786431 HRT786431 IBP786431 ILL786431 IVH786431 JFD786431 JOZ786431 JYV786431 KIR786431 KSN786431 LCJ786431 LMF786431 LWB786431 MFX786431 MPT786431 MZP786431 NJL786431 NTH786431 ODD786431 OMZ786431 OWV786431 PGR786431 PQN786431 QAJ786431 QKF786431 QUB786431 RDX786431 RNT786431 RXP786431 SHL786431 SRH786431 TBD786431 TKZ786431 TUV786431 UER786431 UON786431 UYJ786431 VIF786431 VSB786431 WBX786431 WLT786431 WVP786431 F851967:G851967 JD851967 SZ851967 ACV851967 AMR851967 AWN851967 BGJ851967 BQF851967 CAB851967 CJX851967 CTT851967 DDP851967 DNL851967 DXH851967 EHD851967 EQZ851967 FAV851967 FKR851967 FUN851967 GEJ851967 GOF851967 GYB851967 HHX851967 HRT851967 IBP851967 ILL851967 IVH851967 JFD851967 JOZ851967 JYV851967 KIR851967 KSN851967 LCJ851967 LMF851967 LWB851967 MFX851967 MPT851967 MZP851967 NJL851967 NTH851967 ODD851967 OMZ851967 OWV851967 PGR851967 PQN851967 QAJ851967 QKF851967 QUB851967 RDX851967 RNT851967 RXP851967 SHL851967 SRH851967 TBD851967 TKZ851967 TUV851967 UER851967 UON851967 UYJ851967 VIF851967 VSB851967 WBX851967 WLT851967 WVP851967 F917503:G917503 JD917503 SZ917503 ACV917503 AMR917503 AWN917503 BGJ917503 BQF917503 CAB917503 CJX917503 CTT917503 DDP917503 DNL917503 DXH917503 EHD917503 EQZ917503 FAV917503 FKR917503 FUN917503 GEJ917503 GOF917503 GYB917503 HHX917503 HRT917503 IBP917503 ILL917503 IVH917503 JFD917503 JOZ917503 JYV917503 KIR917503 KSN917503 LCJ917503 LMF917503 LWB917503 MFX917503 MPT917503 MZP917503 NJL917503 NTH917503 ODD917503 OMZ917503 OWV917503 PGR917503 PQN917503 QAJ917503 QKF917503 QUB917503 RDX917503 RNT917503 RXP917503 SHL917503 SRH917503 TBD917503 TKZ917503 TUV917503 UER917503 UON917503 UYJ917503 VIF917503 VSB917503 WBX917503 WLT917503 WVP917503 F983039:G983039 JD983039 SZ983039 ACV983039 AMR983039 AWN983039 BGJ983039 BQF983039 CAB983039 CJX983039 CTT983039 DDP983039 DNL983039 DXH983039 EHD983039 EQZ983039 FAV983039 FKR983039 FUN983039 GEJ983039 GOF983039 GYB983039 HHX983039 HRT983039 IBP983039 ILL983039 IVH983039 JFD983039 JOZ983039 JYV983039 KIR983039 KSN983039 LCJ983039 LMF983039 LWB983039 MFX983039 MPT983039 MZP983039 NJL983039 NTH983039 ODD983039 OMZ983039 OWV983039 PGR983039 PQN983039 QAJ983039 QKF983039 QUB983039 RDX983039 RNT983039 RXP983039 SHL983039 SRH983039 TBD983039 TKZ983039 TUV983039 UER983039 UON983039 UYJ983039 VIF983039 VSB983039 WBX983039 WLT983039 WVP983039 WLT983041:WLT983083 JD2:JD45 SZ2:SZ45 ACV2:ACV45 AMR2:AMR45 AWN2:AWN45 BGJ2:BGJ45 BQF2:BQF45 CAB2:CAB45 CJX2:CJX45 CTT2:CTT45 DDP2:DDP45 DNL2:DNL45 DXH2:DXH45 EHD2:EHD45 EQZ2:EQZ45 FAV2:FAV45 FKR2:FKR45 FUN2:FUN45 GEJ2:GEJ45 GOF2:GOF45 GYB2:GYB45 HHX2:HHX45 HRT2:HRT45 IBP2:IBP45 ILL2:ILL45 IVH2:IVH45 JFD2:JFD45 JOZ2:JOZ45 JYV2:JYV45 KIR2:KIR45 KSN2:KSN45 LCJ2:LCJ45 LMF2:LMF45 LWB2:LWB45 MFX2:MFX45 MPT2:MPT45 MZP2:MZP45 NJL2:NJL45 NTH2:NTH45 ODD2:ODD45 OMZ2:OMZ45 OWV2:OWV45 PGR2:PGR45 PQN2:PQN45 QAJ2:QAJ45 QKF2:QKF45 QUB2:QUB45 RDX2:RDX45 RNT2:RNT45 RXP2:RXP45 SHL2:SHL45 SRH2:SRH45 TBD2:TBD45 TKZ2:TKZ45 TUV2:TUV45 UER2:UER45 UON2:UON45 UYJ2:UYJ45 VIF2:VIF45 VSB2:VSB45 WBX2:WBX45 WLT2:WLT45 WVP2:WVP45 F65537:G65579 JD65537:JD65579 SZ65537:SZ65579 ACV65537:ACV65579 AMR65537:AMR65579 AWN65537:AWN65579 BGJ65537:BGJ65579 BQF65537:BQF65579 CAB65537:CAB65579 CJX65537:CJX65579 CTT65537:CTT65579 DDP65537:DDP65579 DNL65537:DNL65579 DXH65537:DXH65579 EHD65537:EHD65579 EQZ65537:EQZ65579 FAV65537:FAV65579 FKR65537:FKR65579 FUN65537:FUN65579 GEJ65537:GEJ65579 GOF65537:GOF65579 GYB65537:GYB65579 HHX65537:HHX65579 HRT65537:HRT65579 IBP65537:IBP65579 ILL65537:ILL65579 IVH65537:IVH65579 JFD65537:JFD65579 JOZ65537:JOZ65579 JYV65537:JYV65579 KIR65537:KIR65579 KSN65537:KSN65579 LCJ65537:LCJ65579 LMF65537:LMF65579 LWB65537:LWB65579 MFX65537:MFX65579 MPT65537:MPT65579 MZP65537:MZP65579 NJL65537:NJL65579 NTH65537:NTH65579 ODD65537:ODD65579 OMZ65537:OMZ65579 OWV65537:OWV65579 PGR65537:PGR65579 PQN65537:PQN65579 QAJ65537:QAJ65579 QKF65537:QKF65579 QUB65537:QUB65579 RDX65537:RDX65579 RNT65537:RNT65579 RXP65537:RXP65579 SHL65537:SHL65579 SRH65537:SRH65579 TBD65537:TBD65579 TKZ65537:TKZ65579 TUV65537:TUV65579 UER65537:UER65579 UON65537:UON65579 UYJ65537:UYJ65579 VIF65537:VIF65579 VSB65537:VSB65579 WBX65537:WBX65579 WLT65537:WLT65579 WVP65537:WVP65579 F131073:G131115 JD131073:JD131115 SZ131073:SZ131115 ACV131073:ACV131115 AMR131073:AMR131115 AWN131073:AWN131115 BGJ131073:BGJ131115 BQF131073:BQF131115 CAB131073:CAB131115 CJX131073:CJX131115 CTT131073:CTT131115 DDP131073:DDP131115 DNL131073:DNL131115 DXH131073:DXH131115 EHD131073:EHD131115 EQZ131073:EQZ131115 FAV131073:FAV131115 FKR131073:FKR131115 FUN131073:FUN131115 GEJ131073:GEJ131115 GOF131073:GOF131115 GYB131073:GYB131115 HHX131073:HHX131115 HRT131073:HRT131115 IBP131073:IBP131115 ILL131073:ILL131115 IVH131073:IVH131115 JFD131073:JFD131115 JOZ131073:JOZ131115 JYV131073:JYV131115 KIR131073:KIR131115 KSN131073:KSN131115 LCJ131073:LCJ131115 LMF131073:LMF131115 LWB131073:LWB131115 MFX131073:MFX131115 MPT131073:MPT131115 MZP131073:MZP131115 NJL131073:NJL131115 NTH131073:NTH131115 ODD131073:ODD131115 OMZ131073:OMZ131115 OWV131073:OWV131115 PGR131073:PGR131115 PQN131073:PQN131115 QAJ131073:QAJ131115 QKF131073:QKF131115 QUB131073:QUB131115 RDX131073:RDX131115 RNT131073:RNT131115 RXP131073:RXP131115 SHL131073:SHL131115 SRH131073:SRH131115 TBD131073:TBD131115 TKZ131073:TKZ131115 TUV131073:TUV131115 UER131073:UER131115 UON131073:UON131115 UYJ131073:UYJ131115 VIF131073:VIF131115 VSB131073:VSB131115 WBX131073:WBX131115 WLT131073:WLT131115 WVP131073:WVP131115 F196609:G196651 JD196609:JD196651 SZ196609:SZ196651 ACV196609:ACV196651 AMR196609:AMR196651 AWN196609:AWN196651 BGJ196609:BGJ196651 BQF196609:BQF196651 CAB196609:CAB196651 CJX196609:CJX196651 CTT196609:CTT196651 DDP196609:DDP196651 DNL196609:DNL196651 DXH196609:DXH196651 EHD196609:EHD196651 EQZ196609:EQZ196651 FAV196609:FAV196651 FKR196609:FKR196651 FUN196609:FUN196651 GEJ196609:GEJ196651 GOF196609:GOF196651 GYB196609:GYB196651 HHX196609:HHX196651 HRT196609:HRT196651 IBP196609:IBP196651 ILL196609:ILL196651 IVH196609:IVH196651 JFD196609:JFD196651 JOZ196609:JOZ196651 JYV196609:JYV196651 KIR196609:KIR196651 KSN196609:KSN196651 LCJ196609:LCJ196651 LMF196609:LMF196651 LWB196609:LWB196651 MFX196609:MFX196651 MPT196609:MPT196651 MZP196609:MZP196651 NJL196609:NJL196651 NTH196609:NTH196651 ODD196609:ODD196651 OMZ196609:OMZ196651 OWV196609:OWV196651 PGR196609:PGR196651 PQN196609:PQN196651 QAJ196609:QAJ196651 QKF196609:QKF196651 QUB196609:QUB196651 RDX196609:RDX196651 RNT196609:RNT196651 RXP196609:RXP196651 SHL196609:SHL196651 SRH196609:SRH196651 TBD196609:TBD196651 TKZ196609:TKZ196651 TUV196609:TUV196651 UER196609:UER196651 UON196609:UON196651 UYJ196609:UYJ196651 VIF196609:VIF196651 VSB196609:VSB196651 WBX196609:WBX196651 WLT196609:WLT196651 WVP196609:WVP196651 F262145:G262187 JD262145:JD262187 SZ262145:SZ262187 ACV262145:ACV262187 AMR262145:AMR262187 AWN262145:AWN262187 BGJ262145:BGJ262187 BQF262145:BQF262187 CAB262145:CAB262187 CJX262145:CJX262187 CTT262145:CTT262187 DDP262145:DDP262187 DNL262145:DNL262187 DXH262145:DXH262187 EHD262145:EHD262187 EQZ262145:EQZ262187 FAV262145:FAV262187 FKR262145:FKR262187 FUN262145:FUN262187 GEJ262145:GEJ262187 GOF262145:GOF262187 GYB262145:GYB262187 HHX262145:HHX262187 HRT262145:HRT262187 IBP262145:IBP262187 ILL262145:ILL262187 IVH262145:IVH262187 JFD262145:JFD262187 JOZ262145:JOZ262187 JYV262145:JYV262187 KIR262145:KIR262187 KSN262145:KSN262187 LCJ262145:LCJ262187 LMF262145:LMF262187 LWB262145:LWB262187 MFX262145:MFX262187 MPT262145:MPT262187 MZP262145:MZP262187 NJL262145:NJL262187 NTH262145:NTH262187 ODD262145:ODD262187 OMZ262145:OMZ262187 OWV262145:OWV262187 PGR262145:PGR262187 PQN262145:PQN262187 QAJ262145:QAJ262187 QKF262145:QKF262187 QUB262145:QUB262187 RDX262145:RDX262187 RNT262145:RNT262187 RXP262145:RXP262187 SHL262145:SHL262187 SRH262145:SRH262187 TBD262145:TBD262187 TKZ262145:TKZ262187 TUV262145:TUV262187 UER262145:UER262187 UON262145:UON262187 UYJ262145:UYJ262187 VIF262145:VIF262187 VSB262145:VSB262187 WBX262145:WBX262187 WLT262145:WLT262187 WVP262145:WVP262187 F327681:G327723 JD327681:JD327723 SZ327681:SZ327723 ACV327681:ACV327723 AMR327681:AMR327723 AWN327681:AWN327723 BGJ327681:BGJ327723 BQF327681:BQF327723 CAB327681:CAB327723 CJX327681:CJX327723 CTT327681:CTT327723 DDP327681:DDP327723 DNL327681:DNL327723 DXH327681:DXH327723 EHD327681:EHD327723 EQZ327681:EQZ327723 FAV327681:FAV327723 FKR327681:FKR327723 FUN327681:FUN327723 GEJ327681:GEJ327723 GOF327681:GOF327723 GYB327681:GYB327723 HHX327681:HHX327723 HRT327681:HRT327723 IBP327681:IBP327723 ILL327681:ILL327723 IVH327681:IVH327723 JFD327681:JFD327723 JOZ327681:JOZ327723 JYV327681:JYV327723 KIR327681:KIR327723 KSN327681:KSN327723 LCJ327681:LCJ327723 LMF327681:LMF327723 LWB327681:LWB327723 MFX327681:MFX327723 MPT327681:MPT327723 MZP327681:MZP327723 NJL327681:NJL327723 NTH327681:NTH327723 ODD327681:ODD327723 OMZ327681:OMZ327723 OWV327681:OWV327723 PGR327681:PGR327723 PQN327681:PQN327723 QAJ327681:QAJ327723 QKF327681:QKF327723 QUB327681:QUB327723 RDX327681:RDX327723 RNT327681:RNT327723 RXP327681:RXP327723 SHL327681:SHL327723 SRH327681:SRH327723 TBD327681:TBD327723 TKZ327681:TKZ327723 TUV327681:TUV327723 UER327681:UER327723 UON327681:UON327723 UYJ327681:UYJ327723 VIF327681:VIF327723 VSB327681:VSB327723 WBX327681:WBX327723 WLT327681:WLT327723 WVP327681:WVP327723 F393217:G393259 JD393217:JD393259 SZ393217:SZ393259 ACV393217:ACV393259 AMR393217:AMR393259 AWN393217:AWN393259 BGJ393217:BGJ393259 BQF393217:BQF393259 CAB393217:CAB393259 CJX393217:CJX393259 CTT393217:CTT393259 DDP393217:DDP393259 DNL393217:DNL393259 DXH393217:DXH393259 EHD393217:EHD393259 EQZ393217:EQZ393259 FAV393217:FAV393259 FKR393217:FKR393259 FUN393217:FUN393259 GEJ393217:GEJ393259 GOF393217:GOF393259 GYB393217:GYB393259 HHX393217:HHX393259 HRT393217:HRT393259 IBP393217:IBP393259 ILL393217:ILL393259 IVH393217:IVH393259 JFD393217:JFD393259 JOZ393217:JOZ393259 JYV393217:JYV393259 KIR393217:KIR393259 KSN393217:KSN393259 LCJ393217:LCJ393259 LMF393217:LMF393259 LWB393217:LWB393259 MFX393217:MFX393259 MPT393217:MPT393259 MZP393217:MZP393259 NJL393217:NJL393259 NTH393217:NTH393259 ODD393217:ODD393259 OMZ393217:OMZ393259 OWV393217:OWV393259 PGR393217:PGR393259 PQN393217:PQN393259 QAJ393217:QAJ393259 QKF393217:QKF393259 QUB393217:QUB393259 RDX393217:RDX393259 RNT393217:RNT393259 RXP393217:RXP393259 SHL393217:SHL393259 SRH393217:SRH393259 TBD393217:TBD393259 TKZ393217:TKZ393259 TUV393217:TUV393259 UER393217:UER393259 UON393217:UON393259 UYJ393217:UYJ393259 VIF393217:VIF393259 VSB393217:VSB393259 WBX393217:WBX393259 WLT393217:WLT393259 WVP393217:WVP393259 F458753:G458795 JD458753:JD458795 SZ458753:SZ458795 ACV458753:ACV458795 AMR458753:AMR458795 AWN458753:AWN458795 BGJ458753:BGJ458795 BQF458753:BQF458795 CAB458753:CAB458795 CJX458753:CJX458795 CTT458753:CTT458795 DDP458753:DDP458795 DNL458753:DNL458795 DXH458753:DXH458795 EHD458753:EHD458795 EQZ458753:EQZ458795 FAV458753:FAV458795 FKR458753:FKR458795 FUN458753:FUN458795 GEJ458753:GEJ458795 GOF458753:GOF458795 GYB458753:GYB458795 HHX458753:HHX458795 HRT458753:HRT458795 IBP458753:IBP458795 ILL458753:ILL458795 IVH458753:IVH458795 JFD458753:JFD458795 JOZ458753:JOZ458795 JYV458753:JYV458795 KIR458753:KIR458795 KSN458753:KSN458795 LCJ458753:LCJ458795 LMF458753:LMF458795 LWB458753:LWB458795 MFX458753:MFX458795 MPT458753:MPT458795 MZP458753:MZP458795 NJL458753:NJL458795 NTH458753:NTH458795 ODD458753:ODD458795 OMZ458753:OMZ458795 OWV458753:OWV458795 PGR458753:PGR458795 PQN458753:PQN458795 QAJ458753:QAJ458795 QKF458753:QKF458795 QUB458753:QUB458795 RDX458753:RDX458795 RNT458753:RNT458795 RXP458753:RXP458795 SHL458753:SHL458795 SRH458753:SRH458795 TBD458753:TBD458795 TKZ458753:TKZ458795 TUV458753:TUV458795 UER458753:UER458795 UON458753:UON458795 UYJ458753:UYJ458795 VIF458753:VIF458795 VSB458753:VSB458795 WBX458753:WBX458795 WLT458753:WLT458795 WVP458753:WVP458795 F524289:G524331 JD524289:JD524331 SZ524289:SZ524331 ACV524289:ACV524331 AMR524289:AMR524331 AWN524289:AWN524331 BGJ524289:BGJ524331 BQF524289:BQF524331 CAB524289:CAB524331 CJX524289:CJX524331 CTT524289:CTT524331 DDP524289:DDP524331 DNL524289:DNL524331 DXH524289:DXH524331 EHD524289:EHD524331 EQZ524289:EQZ524331 FAV524289:FAV524331 FKR524289:FKR524331 FUN524289:FUN524331 GEJ524289:GEJ524331 GOF524289:GOF524331 GYB524289:GYB524331 HHX524289:HHX524331 HRT524289:HRT524331 IBP524289:IBP524331 ILL524289:ILL524331 IVH524289:IVH524331 JFD524289:JFD524331 JOZ524289:JOZ524331 JYV524289:JYV524331 KIR524289:KIR524331 KSN524289:KSN524331 LCJ524289:LCJ524331 LMF524289:LMF524331 LWB524289:LWB524331 MFX524289:MFX524331 MPT524289:MPT524331 MZP524289:MZP524331 NJL524289:NJL524331 NTH524289:NTH524331 ODD524289:ODD524331 OMZ524289:OMZ524331 OWV524289:OWV524331 PGR524289:PGR524331 PQN524289:PQN524331 QAJ524289:QAJ524331 QKF524289:QKF524331 QUB524289:QUB524331 RDX524289:RDX524331 RNT524289:RNT524331 RXP524289:RXP524331 SHL524289:SHL524331 SRH524289:SRH524331 TBD524289:TBD524331 TKZ524289:TKZ524331 TUV524289:TUV524331 UER524289:UER524331 UON524289:UON524331 UYJ524289:UYJ524331 VIF524289:VIF524331 VSB524289:VSB524331 WBX524289:WBX524331 WLT524289:WLT524331 WVP524289:WVP524331 F589825:G589867 JD589825:JD589867 SZ589825:SZ589867 ACV589825:ACV589867 AMR589825:AMR589867 AWN589825:AWN589867 BGJ589825:BGJ589867 BQF589825:BQF589867 CAB589825:CAB589867 CJX589825:CJX589867 CTT589825:CTT589867 DDP589825:DDP589867 DNL589825:DNL589867 DXH589825:DXH589867 EHD589825:EHD589867 EQZ589825:EQZ589867 FAV589825:FAV589867 FKR589825:FKR589867 FUN589825:FUN589867 GEJ589825:GEJ589867 GOF589825:GOF589867 GYB589825:GYB589867 HHX589825:HHX589867 HRT589825:HRT589867 IBP589825:IBP589867 ILL589825:ILL589867 IVH589825:IVH589867 JFD589825:JFD589867 JOZ589825:JOZ589867 JYV589825:JYV589867 KIR589825:KIR589867 KSN589825:KSN589867 LCJ589825:LCJ589867 LMF589825:LMF589867 LWB589825:LWB589867 MFX589825:MFX589867 MPT589825:MPT589867 MZP589825:MZP589867 NJL589825:NJL589867 NTH589825:NTH589867 ODD589825:ODD589867 OMZ589825:OMZ589867 OWV589825:OWV589867 PGR589825:PGR589867 PQN589825:PQN589867 QAJ589825:QAJ589867 QKF589825:QKF589867 QUB589825:QUB589867 RDX589825:RDX589867 RNT589825:RNT589867 RXP589825:RXP589867 SHL589825:SHL589867 SRH589825:SRH589867 TBD589825:TBD589867 TKZ589825:TKZ589867 TUV589825:TUV589867 UER589825:UER589867 UON589825:UON589867 UYJ589825:UYJ589867 VIF589825:VIF589867 VSB589825:VSB589867 WBX589825:WBX589867 WLT589825:WLT589867 WVP589825:WVP589867 F655361:G655403 JD655361:JD655403 SZ655361:SZ655403 ACV655361:ACV655403 AMR655361:AMR655403 AWN655361:AWN655403 BGJ655361:BGJ655403 BQF655361:BQF655403 CAB655361:CAB655403 CJX655361:CJX655403 CTT655361:CTT655403 DDP655361:DDP655403 DNL655361:DNL655403 DXH655361:DXH655403 EHD655361:EHD655403 EQZ655361:EQZ655403 FAV655361:FAV655403 FKR655361:FKR655403 FUN655361:FUN655403 GEJ655361:GEJ655403 GOF655361:GOF655403 GYB655361:GYB655403 HHX655361:HHX655403 HRT655361:HRT655403 IBP655361:IBP655403 ILL655361:ILL655403 IVH655361:IVH655403 JFD655361:JFD655403 JOZ655361:JOZ655403 JYV655361:JYV655403 KIR655361:KIR655403 KSN655361:KSN655403 LCJ655361:LCJ655403 LMF655361:LMF655403 LWB655361:LWB655403 MFX655361:MFX655403 MPT655361:MPT655403 MZP655361:MZP655403 NJL655361:NJL655403 NTH655361:NTH655403 ODD655361:ODD655403 OMZ655361:OMZ655403 OWV655361:OWV655403 PGR655361:PGR655403 PQN655361:PQN655403 QAJ655361:QAJ655403 QKF655361:QKF655403 QUB655361:QUB655403 RDX655361:RDX655403 RNT655361:RNT655403 RXP655361:RXP655403 SHL655361:SHL655403 SRH655361:SRH655403 TBD655361:TBD655403 TKZ655361:TKZ655403 TUV655361:TUV655403 UER655361:UER655403 UON655361:UON655403 UYJ655361:UYJ655403 VIF655361:VIF655403 VSB655361:VSB655403 WBX655361:WBX655403 WLT655361:WLT655403 WVP655361:WVP655403 F720897:G720939 JD720897:JD720939 SZ720897:SZ720939 ACV720897:ACV720939 AMR720897:AMR720939 AWN720897:AWN720939 BGJ720897:BGJ720939 BQF720897:BQF720939 CAB720897:CAB720939 CJX720897:CJX720939 CTT720897:CTT720939 DDP720897:DDP720939 DNL720897:DNL720939 DXH720897:DXH720939 EHD720897:EHD720939 EQZ720897:EQZ720939 FAV720897:FAV720939 FKR720897:FKR720939 FUN720897:FUN720939 GEJ720897:GEJ720939 GOF720897:GOF720939 GYB720897:GYB720939 HHX720897:HHX720939 HRT720897:HRT720939 IBP720897:IBP720939 ILL720897:ILL720939 IVH720897:IVH720939 JFD720897:JFD720939 JOZ720897:JOZ720939 JYV720897:JYV720939 KIR720897:KIR720939 KSN720897:KSN720939 LCJ720897:LCJ720939 LMF720897:LMF720939 LWB720897:LWB720939 MFX720897:MFX720939 MPT720897:MPT720939 MZP720897:MZP720939 NJL720897:NJL720939 NTH720897:NTH720939 ODD720897:ODD720939 OMZ720897:OMZ720939 OWV720897:OWV720939 PGR720897:PGR720939 PQN720897:PQN720939 QAJ720897:QAJ720939 QKF720897:QKF720939 QUB720897:QUB720939 RDX720897:RDX720939 RNT720897:RNT720939 RXP720897:RXP720939 SHL720897:SHL720939 SRH720897:SRH720939 TBD720897:TBD720939 TKZ720897:TKZ720939 TUV720897:TUV720939 UER720897:UER720939 UON720897:UON720939 UYJ720897:UYJ720939 VIF720897:VIF720939 VSB720897:VSB720939 WBX720897:WBX720939 WLT720897:WLT720939 WVP720897:WVP720939 F786433:G786475 JD786433:JD786475 SZ786433:SZ786475 ACV786433:ACV786475 AMR786433:AMR786475 AWN786433:AWN786475 BGJ786433:BGJ786475 BQF786433:BQF786475 CAB786433:CAB786475 CJX786433:CJX786475 CTT786433:CTT786475 DDP786433:DDP786475 DNL786433:DNL786475 DXH786433:DXH786475 EHD786433:EHD786475 EQZ786433:EQZ786475 FAV786433:FAV786475 FKR786433:FKR786475 FUN786433:FUN786475 GEJ786433:GEJ786475 GOF786433:GOF786475 GYB786433:GYB786475 HHX786433:HHX786475 HRT786433:HRT786475 IBP786433:IBP786475 ILL786433:ILL786475 IVH786433:IVH786475 JFD786433:JFD786475 JOZ786433:JOZ786475 JYV786433:JYV786475 KIR786433:KIR786475 KSN786433:KSN786475 LCJ786433:LCJ786475 LMF786433:LMF786475 LWB786433:LWB786475 MFX786433:MFX786475 MPT786433:MPT786475 MZP786433:MZP786475 NJL786433:NJL786475 NTH786433:NTH786475 ODD786433:ODD786475 OMZ786433:OMZ786475 OWV786433:OWV786475 PGR786433:PGR786475 PQN786433:PQN786475 QAJ786433:QAJ786475 QKF786433:QKF786475 QUB786433:QUB786475 RDX786433:RDX786475 RNT786433:RNT786475 RXP786433:RXP786475 SHL786433:SHL786475 SRH786433:SRH786475 TBD786433:TBD786475 TKZ786433:TKZ786475 TUV786433:TUV786475 UER786433:UER786475 UON786433:UON786475 UYJ786433:UYJ786475 VIF786433:VIF786475 VSB786433:VSB786475 WBX786433:WBX786475 WLT786433:WLT786475 WVP786433:WVP786475 F851969:G852011 JD851969:JD852011 SZ851969:SZ852011 ACV851969:ACV852011 AMR851969:AMR852011 AWN851969:AWN852011 BGJ851969:BGJ852011 BQF851969:BQF852011 CAB851969:CAB852011 CJX851969:CJX852011 CTT851969:CTT852011 DDP851969:DDP852011 DNL851969:DNL852011 DXH851969:DXH852011 EHD851969:EHD852011 EQZ851969:EQZ852011 FAV851969:FAV852011 FKR851969:FKR852011 FUN851969:FUN852011 GEJ851969:GEJ852011 GOF851969:GOF852011 GYB851969:GYB852011 HHX851969:HHX852011 HRT851969:HRT852011 IBP851969:IBP852011 ILL851969:ILL852011 IVH851969:IVH852011 JFD851969:JFD852011 JOZ851969:JOZ852011 JYV851969:JYV852011 KIR851969:KIR852011 KSN851969:KSN852011 LCJ851969:LCJ852011 LMF851969:LMF852011 LWB851969:LWB852011 MFX851969:MFX852011 MPT851969:MPT852011 MZP851969:MZP852011 NJL851969:NJL852011 NTH851969:NTH852011 ODD851969:ODD852011 OMZ851969:OMZ852011 OWV851969:OWV852011 PGR851969:PGR852011 PQN851969:PQN852011 QAJ851969:QAJ852011 QKF851969:QKF852011 QUB851969:QUB852011 RDX851969:RDX852011 RNT851969:RNT852011 RXP851969:RXP852011 SHL851969:SHL852011 SRH851969:SRH852011 TBD851969:TBD852011 TKZ851969:TKZ852011 TUV851969:TUV852011 UER851969:UER852011 UON851969:UON852011 UYJ851969:UYJ852011 VIF851969:VIF852011 VSB851969:VSB852011 WBX851969:WBX852011 WLT851969:WLT852011 WVP851969:WVP852011 F917505:G917547 JD917505:JD917547 SZ917505:SZ917547 ACV917505:ACV917547 AMR917505:AMR917547 AWN917505:AWN917547 BGJ917505:BGJ917547 BQF917505:BQF917547 CAB917505:CAB917547 CJX917505:CJX917547 CTT917505:CTT917547 DDP917505:DDP917547 DNL917505:DNL917547 DXH917505:DXH917547 EHD917505:EHD917547 EQZ917505:EQZ917547 FAV917505:FAV917547 FKR917505:FKR917547 FUN917505:FUN917547 GEJ917505:GEJ917547 GOF917505:GOF917547 GYB917505:GYB917547 HHX917505:HHX917547 HRT917505:HRT917547 IBP917505:IBP917547 ILL917505:ILL917547 IVH917505:IVH917547 JFD917505:JFD917547 JOZ917505:JOZ917547 JYV917505:JYV917547 KIR917505:KIR917547 KSN917505:KSN917547 LCJ917505:LCJ917547 LMF917505:LMF917547 LWB917505:LWB917547 MFX917505:MFX917547 MPT917505:MPT917547 MZP917505:MZP917547 NJL917505:NJL917547 NTH917505:NTH917547 ODD917505:ODD917547 OMZ917505:OMZ917547 OWV917505:OWV917547 PGR917505:PGR917547 PQN917505:PQN917547 QAJ917505:QAJ917547 QKF917505:QKF917547 QUB917505:QUB917547 RDX917505:RDX917547 RNT917505:RNT917547 RXP917505:RXP917547 SHL917505:SHL917547 SRH917505:SRH917547 TBD917505:TBD917547 TKZ917505:TKZ917547 TUV917505:TUV917547 UER917505:UER917547 UON917505:UON917547 UYJ917505:UYJ917547 VIF917505:VIF917547 VSB917505:VSB917547 WBX917505:WBX917547 WLT917505:WLT917547 WVP917505:WVP917547 F983041:G983083 JD983041:JD983083 SZ983041:SZ983083 ACV983041:ACV983083 AMR983041:AMR983083 AWN983041:AWN983083 BGJ983041:BGJ983083 BQF983041:BQF983083 CAB983041:CAB983083 CJX983041:CJX983083 CTT983041:CTT983083 DDP983041:DDP983083 DNL983041:DNL983083 DXH983041:DXH983083 EHD983041:EHD983083 EQZ983041:EQZ983083 FAV983041:FAV983083 FKR983041:FKR983083 FUN983041:FUN983083 GEJ983041:GEJ983083 GOF983041:GOF983083 GYB983041:GYB983083 HHX983041:HHX983083 HRT983041:HRT983083 IBP983041:IBP983083 ILL983041:ILL983083 IVH983041:IVH983083 JFD983041:JFD983083 JOZ983041:JOZ983083 JYV983041:JYV983083 KIR983041:KIR983083 KSN983041:KSN983083 LCJ983041:LCJ983083 LMF983041:LMF983083 LWB983041:LWB983083 MFX983041:MFX983083 MPT983041:MPT983083 MZP983041:MZP983083 NJL983041:NJL983083 NTH983041:NTH983083 ODD983041:ODD983083 OMZ983041:OMZ983083 OWV983041:OWV983083 PGR983041:PGR983083 PQN983041:PQN983083 QAJ983041:QAJ983083 QKF983041:QKF983083 QUB983041:QUB983083 RDX983041:RDX983083 RNT983041:RNT983083 RXP983041:RXP983083 SHL983041:SHL983083 SRH983041:SRH983083 TBD983041:TBD983083 TKZ983041:TKZ983083 TUV983041:TUV983083 UER983041:UER983083 UON983041:UON983083 UYJ983041:UYJ983083 VIF983041:VIF983083 VSB983041:VSB983083 WBX983041:WBX983083">
      <formula1>下請区分</formula1>
    </dataValidation>
    <dataValidation type="list" allowBlank="1" showInputMessage="1" showErrorMessage="1" sqref="R131069 JO65533 TK65533 ADG65533 ANC65533 AWY65533 BGU65533 BQQ65533 CAM65533 CKI65533 CUE65533 DEA65533 DNW65533 DXS65533 EHO65533 ERK65533 FBG65533 FLC65533 FUY65533 GEU65533 GOQ65533 GYM65533 HII65533 HSE65533 ICA65533 ILW65533 IVS65533 JFO65533 JPK65533 JZG65533 KJC65533 KSY65533 LCU65533 LMQ65533 LWM65533 MGI65533 MQE65533 NAA65533 NJW65533 NTS65533 ODO65533 ONK65533 OXG65533 PHC65533 PQY65533 QAU65533 QKQ65533 QUM65533 REI65533 ROE65533 RYA65533 SHW65533 SRS65533 TBO65533 TLK65533 TVG65533 UFC65533 UOY65533 UYU65533 VIQ65533 VSM65533 WCI65533 WME65533 WWA65533 R196605 JO131069 TK131069 ADG131069 ANC131069 AWY131069 BGU131069 BQQ131069 CAM131069 CKI131069 CUE131069 DEA131069 DNW131069 DXS131069 EHO131069 ERK131069 FBG131069 FLC131069 FUY131069 GEU131069 GOQ131069 GYM131069 HII131069 HSE131069 ICA131069 ILW131069 IVS131069 JFO131069 JPK131069 JZG131069 KJC131069 KSY131069 LCU131069 LMQ131069 LWM131069 MGI131069 MQE131069 NAA131069 NJW131069 NTS131069 ODO131069 ONK131069 OXG131069 PHC131069 PQY131069 QAU131069 QKQ131069 QUM131069 REI131069 ROE131069 RYA131069 SHW131069 SRS131069 TBO131069 TLK131069 TVG131069 UFC131069 UOY131069 UYU131069 VIQ131069 VSM131069 WCI131069 WME131069 WWA131069 R262141 JO196605 TK196605 ADG196605 ANC196605 AWY196605 BGU196605 BQQ196605 CAM196605 CKI196605 CUE196605 DEA196605 DNW196605 DXS196605 EHO196605 ERK196605 FBG196605 FLC196605 FUY196605 GEU196605 GOQ196605 GYM196605 HII196605 HSE196605 ICA196605 ILW196605 IVS196605 JFO196605 JPK196605 JZG196605 KJC196605 KSY196605 LCU196605 LMQ196605 LWM196605 MGI196605 MQE196605 NAA196605 NJW196605 NTS196605 ODO196605 ONK196605 OXG196605 PHC196605 PQY196605 QAU196605 QKQ196605 QUM196605 REI196605 ROE196605 RYA196605 SHW196605 SRS196605 TBO196605 TLK196605 TVG196605 UFC196605 UOY196605 UYU196605 VIQ196605 VSM196605 WCI196605 WME196605 WWA196605 R327677 JO262141 TK262141 ADG262141 ANC262141 AWY262141 BGU262141 BQQ262141 CAM262141 CKI262141 CUE262141 DEA262141 DNW262141 DXS262141 EHO262141 ERK262141 FBG262141 FLC262141 FUY262141 GEU262141 GOQ262141 GYM262141 HII262141 HSE262141 ICA262141 ILW262141 IVS262141 JFO262141 JPK262141 JZG262141 KJC262141 KSY262141 LCU262141 LMQ262141 LWM262141 MGI262141 MQE262141 NAA262141 NJW262141 NTS262141 ODO262141 ONK262141 OXG262141 PHC262141 PQY262141 QAU262141 QKQ262141 QUM262141 REI262141 ROE262141 RYA262141 SHW262141 SRS262141 TBO262141 TLK262141 TVG262141 UFC262141 UOY262141 UYU262141 VIQ262141 VSM262141 WCI262141 WME262141 WWA262141 R393213 JO327677 TK327677 ADG327677 ANC327677 AWY327677 BGU327677 BQQ327677 CAM327677 CKI327677 CUE327677 DEA327677 DNW327677 DXS327677 EHO327677 ERK327677 FBG327677 FLC327677 FUY327677 GEU327677 GOQ327677 GYM327677 HII327677 HSE327677 ICA327677 ILW327677 IVS327677 JFO327677 JPK327677 JZG327677 KJC327677 KSY327677 LCU327677 LMQ327677 LWM327677 MGI327677 MQE327677 NAA327677 NJW327677 NTS327677 ODO327677 ONK327677 OXG327677 PHC327677 PQY327677 QAU327677 QKQ327677 QUM327677 REI327677 ROE327677 RYA327677 SHW327677 SRS327677 TBO327677 TLK327677 TVG327677 UFC327677 UOY327677 UYU327677 VIQ327677 VSM327677 WCI327677 WME327677 WWA327677 R458749 JO393213 TK393213 ADG393213 ANC393213 AWY393213 BGU393213 BQQ393213 CAM393213 CKI393213 CUE393213 DEA393213 DNW393213 DXS393213 EHO393213 ERK393213 FBG393213 FLC393213 FUY393213 GEU393213 GOQ393213 GYM393213 HII393213 HSE393213 ICA393213 ILW393213 IVS393213 JFO393213 JPK393213 JZG393213 KJC393213 KSY393213 LCU393213 LMQ393213 LWM393213 MGI393213 MQE393213 NAA393213 NJW393213 NTS393213 ODO393213 ONK393213 OXG393213 PHC393213 PQY393213 QAU393213 QKQ393213 QUM393213 REI393213 ROE393213 RYA393213 SHW393213 SRS393213 TBO393213 TLK393213 TVG393213 UFC393213 UOY393213 UYU393213 VIQ393213 VSM393213 WCI393213 WME393213 WWA393213 R524285 JO458749 TK458749 ADG458749 ANC458749 AWY458749 BGU458749 BQQ458749 CAM458749 CKI458749 CUE458749 DEA458749 DNW458749 DXS458749 EHO458749 ERK458749 FBG458749 FLC458749 FUY458749 GEU458749 GOQ458749 GYM458749 HII458749 HSE458749 ICA458749 ILW458749 IVS458749 JFO458749 JPK458749 JZG458749 KJC458749 KSY458749 LCU458749 LMQ458749 LWM458749 MGI458749 MQE458749 NAA458749 NJW458749 NTS458749 ODO458749 ONK458749 OXG458749 PHC458749 PQY458749 QAU458749 QKQ458749 QUM458749 REI458749 ROE458749 RYA458749 SHW458749 SRS458749 TBO458749 TLK458749 TVG458749 UFC458749 UOY458749 UYU458749 VIQ458749 VSM458749 WCI458749 WME458749 WWA458749 R589821 JO524285 TK524285 ADG524285 ANC524285 AWY524285 BGU524285 BQQ524285 CAM524285 CKI524285 CUE524285 DEA524285 DNW524285 DXS524285 EHO524285 ERK524285 FBG524285 FLC524285 FUY524285 GEU524285 GOQ524285 GYM524285 HII524285 HSE524285 ICA524285 ILW524285 IVS524285 JFO524285 JPK524285 JZG524285 KJC524285 KSY524285 LCU524285 LMQ524285 LWM524285 MGI524285 MQE524285 NAA524285 NJW524285 NTS524285 ODO524285 ONK524285 OXG524285 PHC524285 PQY524285 QAU524285 QKQ524285 QUM524285 REI524285 ROE524285 RYA524285 SHW524285 SRS524285 TBO524285 TLK524285 TVG524285 UFC524285 UOY524285 UYU524285 VIQ524285 VSM524285 WCI524285 WME524285 WWA524285 R655357 JO589821 TK589821 ADG589821 ANC589821 AWY589821 BGU589821 BQQ589821 CAM589821 CKI589821 CUE589821 DEA589821 DNW589821 DXS589821 EHO589821 ERK589821 FBG589821 FLC589821 FUY589821 GEU589821 GOQ589821 GYM589821 HII589821 HSE589821 ICA589821 ILW589821 IVS589821 JFO589821 JPK589821 JZG589821 KJC589821 KSY589821 LCU589821 LMQ589821 LWM589821 MGI589821 MQE589821 NAA589821 NJW589821 NTS589821 ODO589821 ONK589821 OXG589821 PHC589821 PQY589821 QAU589821 QKQ589821 QUM589821 REI589821 ROE589821 RYA589821 SHW589821 SRS589821 TBO589821 TLK589821 TVG589821 UFC589821 UOY589821 UYU589821 VIQ589821 VSM589821 WCI589821 WME589821 WWA589821 R720893 JO655357 TK655357 ADG655357 ANC655357 AWY655357 BGU655357 BQQ655357 CAM655357 CKI655357 CUE655357 DEA655357 DNW655357 DXS655357 EHO655357 ERK655357 FBG655357 FLC655357 FUY655357 GEU655357 GOQ655357 GYM655357 HII655357 HSE655357 ICA655357 ILW655357 IVS655357 JFO655357 JPK655357 JZG655357 KJC655357 KSY655357 LCU655357 LMQ655357 LWM655357 MGI655357 MQE655357 NAA655357 NJW655357 NTS655357 ODO655357 ONK655357 OXG655357 PHC655357 PQY655357 QAU655357 QKQ655357 QUM655357 REI655357 ROE655357 RYA655357 SHW655357 SRS655357 TBO655357 TLK655357 TVG655357 UFC655357 UOY655357 UYU655357 VIQ655357 VSM655357 WCI655357 WME655357 WWA655357 R786429 JO720893 TK720893 ADG720893 ANC720893 AWY720893 BGU720893 BQQ720893 CAM720893 CKI720893 CUE720893 DEA720893 DNW720893 DXS720893 EHO720893 ERK720893 FBG720893 FLC720893 FUY720893 GEU720893 GOQ720893 GYM720893 HII720893 HSE720893 ICA720893 ILW720893 IVS720893 JFO720893 JPK720893 JZG720893 KJC720893 KSY720893 LCU720893 LMQ720893 LWM720893 MGI720893 MQE720893 NAA720893 NJW720893 NTS720893 ODO720893 ONK720893 OXG720893 PHC720893 PQY720893 QAU720893 QKQ720893 QUM720893 REI720893 ROE720893 RYA720893 SHW720893 SRS720893 TBO720893 TLK720893 TVG720893 UFC720893 UOY720893 UYU720893 VIQ720893 VSM720893 WCI720893 WME720893 WWA720893 R851965 JO786429 TK786429 ADG786429 ANC786429 AWY786429 BGU786429 BQQ786429 CAM786429 CKI786429 CUE786429 DEA786429 DNW786429 DXS786429 EHO786429 ERK786429 FBG786429 FLC786429 FUY786429 GEU786429 GOQ786429 GYM786429 HII786429 HSE786429 ICA786429 ILW786429 IVS786429 JFO786429 JPK786429 JZG786429 KJC786429 KSY786429 LCU786429 LMQ786429 LWM786429 MGI786429 MQE786429 NAA786429 NJW786429 NTS786429 ODO786429 ONK786429 OXG786429 PHC786429 PQY786429 QAU786429 QKQ786429 QUM786429 REI786429 ROE786429 RYA786429 SHW786429 SRS786429 TBO786429 TLK786429 TVG786429 UFC786429 UOY786429 UYU786429 VIQ786429 VSM786429 WCI786429 WME786429 WWA786429 R917501 JO851965 TK851965 ADG851965 ANC851965 AWY851965 BGU851965 BQQ851965 CAM851965 CKI851965 CUE851965 DEA851965 DNW851965 DXS851965 EHO851965 ERK851965 FBG851965 FLC851965 FUY851965 GEU851965 GOQ851965 GYM851965 HII851965 HSE851965 ICA851965 ILW851965 IVS851965 JFO851965 JPK851965 JZG851965 KJC851965 KSY851965 LCU851965 LMQ851965 LWM851965 MGI851965 MQE851965 NAA851965 NJW851965 NTS851965 ODO851965 ONK851965 OXG851965 PHC851965 PQY851965 QAU851965 QKQ851965 QUM851965 REI851965 ROE851965 RYA851965 SHW851965 SRS851965 TBO851965 TLK851965 TVG851965 UFC851965 UOY851965 UYU851965 VIQ851965 VSM851965 WCI851965 WME851965 WWA851965 R983037 JO917501 TK917501 ADG917501 ANC917501 AWY917501 BGU917501 BQQ917501 CAM917501 CKI917501 CUE917501 DEA917501 DNW917501 DXS917501 EHO917501 ERK917501 FBG917501 FLC917501 FUY917501 GEU917501 GOQ917501 GYM917501 HII917501 HSE917501 ICA917501 ILW917501 IVS917501 JFO917501 JPK917501 JZG917501 KJC917501 KSY917501 LCU917501 LMQ917501 LWM917501 MGI917501 MQE917501 NAA917501 NJW917501 NTS917501 ODO917501 ONK917501 OXG917501 PHC917501 PQY917501 QAU917501 QKQ917501 QUM917501 REI917501 ROE917501 RYA917501 SHW917501 SRS917501 TBO917501 TLK917501 TVG917501 UFC917501 UOY917501 UYU917501 VIQ917501 VSM917501 WCI917501 WME917501 WWA917501 L65582:T131068 JO983037 TK983037 ADG983037 ANC983037 AWY983037 BGU983037 BQQ983037 CAM983037 CKI983037 CUE983037 DEA983037 DNW983037 DXS983037 EHO983037 ERK983037 FBG983037 FLC983037 FUY983037 GEU983037 GOQ983037 GYM983037 HII983037 HSE983037 ICA983037 ILW983037 IVS983037 JFO983037 JPK983037 JZG983037 KJC983037 KSY983037 LCU983037 LMQ983037 LWM983037 MGI983037 MQE983037 NAA983037 NJW983037 NTS983037 ODO983037 ONK983037 OXG983037 PHC983037 PQY983037 QAU983037 QKQ983037 QUM983037 REI983037 ROE983037 RYA983037 SHW983037 SRS983037 TBO983037 TLK983037 TVG983037 UFC983037 UOY983037 UYU983037 VIQ983037 VSM983037 WCI983037 WME983037 WWA983037 WVS983086 JI46:JO65532 TE46:TK65532 ADA46:ADG65532 AMW46:ANC65532 AWS46:AWY65532 BGO46:BGU65532 BQK46:BQQ65532 CAG46:CAM65532 CKC46:CKI65532 CTY46:CUE65532 DDU46:DEA65532 DNQ46:DNW65532 DXM46:DXS65532 EHI46:EHO65532 ERE46:ERK65532 FBA46:FBG65532 FKW46:FLC65532 FUS46:FUY65532 GEO46:GEU65532 GOK46:GOQ65532 GYG46:GYM65532 HIC46:HII65532 HRY46:HSE65532 IBU46:ICA65532 ILQ46:ILW65532 IVM46:IVS65532 JFI46:JFO65532 JPE46:JPK65532 JZA46:JZG65532 KIW46:KJC65532 KSS46:KSY65532 LCO46:LCU65532 LMK46:LMQ65532 LWG46:LWM65532 MGC46:MGI65532 MPY46:MQE65532 MZU46:NAA65532 NJQ46:NJW65532 NTM46:NTS65532 ODI46:ODO65532 ONE46:ONK65532 OXA46:OXG65532 PGW46:PHC65532 PQS46:PQY65532 QAO46:QAU65532 QKK46:QKQ65532 QUG46:QUM65532 REC46:REI65532 RNY46:ROE65532 RXU46:RYA65532 SHQ46:SHW65532 SRM46:SRS65532 TBI46:TBO65532 TLE46:TLK65532 TVA46:TVG65532 UEW46:UFC65532 UOS46:UOY65532 UYO46:UYU65532 VIK46:VIQ65532 VSG46:VSM65532 WCC46:WCI65532 WLY46:WME65532 WVU46:WWA65532 L131118:T196604 JI65582:JO131068 TE65582:TK131068 ADA65582:ADG131068 AMW65582:ANC131068 AWS65582:AWY131068 BGO65582:BGU131068 BQK65582:BQQ131068 CAG65582:CAM131068 CKC65582:CKI131068 CTY65582:CUE131068 DDU65582:DEA131068 DNQ65582:DNW131068 DXM65582:DXS131068 EHI65582:EHO131068 ERE65582:ERK131068 FBA65582:FBG131068 FKW65582:FLC131068 FUS65582:FUY131068 GEO65582:GEU131068 GOK65582:GOQ131068 GYG65582:GYM131068 HIC65582:HII131068 HRY65582:HSE131068 IBU65582:ICA131068 ILQ65582:ILW131068 IVM65582:IVS131068 JFI65582:JFO131068 JPE65582:JPK131068 JZA65582:JZG131068 KIW65582:KJC131068 KSS65582:KSY131068 LCO65582:LCU131068 LMK65582:LMQ131068 LWG65582:LWM131068 MGC65582:MGI131068 MPY65582:MQE131068 MZU65582:NAA131068 NJQ65582:NJW131068 NTM65582:NTS131068 ODI65582:ODO131068 ONE65582:ONK131068 OXA65582:OXG131068 PGW65582:PHC131068 PQS65582:PQY131068 QAO65582:QAU131068 QKK65582:QKQ131068 QUG65582:QUM131068 REC65582:REI131068 RNY65582:ROE131068 RXU65582:RYA131068 SHQ65582:SHW131068 SRM65582:SRS131068 TBI65582:TBO131068 TLE65582:TLK131068 TVA65582:TVG131068 UEW65582:UFC131068 UOS65582:UOY131068 UYO65582:UYU131068 VIK65582:VIQ131068 VSG65582:VSM131068 WCC65582:WCI131068 WLY65582:WME131068 WVU65582:WWA131068 L196654:T262140 JI131118:JO196604 TE131118:TK196604 ADA131118:ADG196604 AMW131118:ANC196604 AWS131118:AWY196604 BGO131118:BGU196604 BQK131118:BQQ196604 CAG131118:CAM196604 CKC131118:CKI196604 CTY131118:CUE196604 DDU131118:DEA196604 DNQ131118:DNW196604 DXM131118:DXS196604 EHI131118:EHO196604 ERE131118:ERK196604 FBA131118:FBG196604 FKW131118:FLC196604 FUS131118:FUY196604 GEO131118:GEU196604 GOK131118:GOQ196604 GYG131118:GYM196604 HIC131118:HII196604 HRY131118:HSE196604 IBU131118:ICA196604 ILQ131118:ILW196604 IVM131118:IVS196604 JFI131118:JFO196604 JPE131118:JPK196604 JZA131118:JZG196604 KIW131118:KJC196604 KSS131118:KSY196604 LCO131118:LCU196604 LMK131118:LMQ196604 LWG131118:LWM196604 MGC131118:MGI196604 MPY131118:MQE196604 MZU131118:NAA196604 NJQ131118:NJW196604 NTM131118:NTS196604 ODI131118:ODO196604 ONE131118:ONK196604 OXA131118:OXG196604 PGW131118:PHC196604 PQS131118:PQY196604 QAO131118:QAU196604 QKK131118:QKQ196604 QUG131118:QUM196604 REC131118:REI196604 RNY131118:ROE196604 RXU131118:RYA196604 SHQ131118:SHW196604 SRM131118:SRS196604 TBI131118:TBO196604 TLE131118:TLK196604 TVA131118:TVG196604 UEW131118:UFC196604 UOS131118:UOY196604 UYO131118:UYU196604 VIK131118:VIQ196604 VSG131118:VSM196604 WCC131118:WCI196604 WLY131118:WME196604 WVU131118:WWA196604 L262190:T327676 JI196654:JO262140 TE196654:TK262140 ADA196654:ADG262140 AMW196654:ANC262140 AWS196654:AWY262140 BGO196654:BGU262140 BQK196654:BQQ262140 CAG196654:CAM262140 CKC196654:CKI262140 CTY196654:CUE262140 DDU196654:DEA262140 DNQ196654:DNW262140 DXM196654:DXS262140 EHI196654:EHO262140 ERE196654:ERK262140 FBA196654:FBG262140 FKW196654:FLC262140 FUS196654:FUY262140 GEO196654:GEU262140 GOK196654:GOQ262140 GYG196654:GYM262140 HIC196654:HII262140 HRY196654:HSE262140 IBU196654:ICA262140 ILQ196654:ILW262140 IVM196654:IVS262140 JFI196654:JFO262140 JPE196654:JPK262140 JZA196654:JZG262140 KIW196654:KJC262140 KSS196654:KSY262140 LCO196654:LCU262140 LMK196654:LMQ262140 LWG196654:LWM262140 MGC196654:MGI262140 MPY196654:MQE262140 MZU196654:NAA262140 NJQ196654:NJW262140 NTM196654:NTS262140 ODI196654:ODO262140 ONE196654:ONK262140 OXA196654:OXG262140 PGW196654:PHC262140 PQS196654:PQY262140 QAO196654:QAU262140 QKK196654:QKQ262140 QUG196654:QUM262140 REC196654:REI262140 RNY196654:ROE262140 RXU196654:RYA262140 SHQ196654:SHW262140 SRM196654:SRS262140 TBI196654:TBO262140 TLE196654:TLK262140 TVA196654:TVG262140 UEW196654:UFC262140 UOS196654:UOY262140 UYO196654:UYU262140 VIK196654:VIQ262140 VSG196654:VSM262140 WCC196654:WCI262140 WLY196654:WME262140 WVU196654:WWA262140 L327726:T393212 JI262190:JO327676 TE262190:TK327676 ADA262190:ADG327676 AMW262190:ANC327676 AWS262190:AWY327676 BGO262190:BGU327676 BQK262190:BQQ327676 CAG262190:CAM327676 CKC262190:CKI327676 CTY262190:CUE327676 DDU262190:DEA327676 DNQ262190:DNW327676 DXM262190:DXS327676 EHI262190:EHO327676 ERE262190:ERK327676 FBA262190:FBG327676 FKW262190:FLC327676 FUS262190:FUY327676 GEO262190:GEU327676 GOK262190:GOQ327676 GYG262190:GYM327676 HIC262190:HII327676 HRY262190:HSE327676 IBU262190:ICA327676 ILQ262190:ILW327676 IVM262190:IVS327676 JFI262190:JFO327676 JPE262190:JPK327676 JZA262190:JZG327676 KIW262190:KJC327676 KSS262190:KSY327676 LCO262190:LCU327676 LMK262190:LMQ327676 LWG262190:LWM327676 MGC262190:MGI327676 MPY262190:MQE327676 MZU262190:NAA327676 NJQ262190:NJW327676 NTM262190:NTS327676 ODI262190:ODO327676 ONE262190:ONK327676 OXA262190:OXG327676 PGW262190:PHC327676 PQS262190:PQY327676 QAO262190:QAU327676 QKK262190:QKQ327676 QUG262190:QUM327676 REC262190:REI327676 RNY262190:ROE327676 RXU262190:RYA327676 SHQ262190:SHW327676 SRM262190:SRS327676 TBI262190:TBO327676 TLE262190:TLK327676 TVA262190:TVG327676 UEW262190:UFC327676 UOS262190:UOY327676 UYO262190:UYU327676 VIK262190:VIQ327676 VSG262190:VSM327676 WCC262190:WCI327676 WLY262190:WME327676 WVU262190:WWA327676 L393262:T458748 JI327726:JO393212 TE327726:TK393212 ADA327726:ADG393212 AMW327726:ANC393212 AWS327726:AWY393212 BGO327726:BGU393212 BQK327726:BQQ393212 CAG327726:CAM393212 CKC327726:CKI393212 CTY327726:CUE393212 DDU327726:DEA393212 DNQ327726:DNW393212 DXM327726:DXS393212 EHI327726:EHO393212 ERE327726:ERK393212 FBA327726:FBG393212 FKW327726:FLC393212 FUS327726:FUY393212 GEO327726:GEU393212 GOK327726:GOQ393212 GYG327726:GYM393212 HIC327726:HII393212 HRY327726:HSE393212 IBU327726:ICA393212 ILQ327726:ILW393212 IVM327726:IVS393212 JFI327726:JFO393212 JPE327726:JPK393212 JZA327726:JZG393212 KIW327726:KJC393212 KSS327726:KSY393212 LCO327726:LCU393212 LMK327726:LMQ393212 LWG327726:LWM393212 MGC327726:MGI393212 MPY327726:MQE393212 MZU327726:NAA393212 NJQ327726:NJW393212 NTM327726:NTS393212 ODI327726:ODO393212 ONE327726:ONK393212 OXA327726:OXG393212 PGW327726:PHC393212 PQS327726:PQY393212 QAO327726:QAU393212 QKK327726:QKQ393212 QUG327726:QUM393212 REC327726:REI393212 RNY327726:ROE393212 RXU327726:RYA393212 SHQ327726:SHW393212 SRM327726:SRS393212 TBI327726:TBO393212 TLE327726:TLK393212 TVA327726:TVG393212 UEW327726:UFC393212 UOS327726:UOY393212 UYO327726:UYU393212 VIK327726:VIQ393212 VSG327726:VSM393212 WCC327726:WCI393212 WLY327726:WME393212 WVU327726:WWA393212 L458798:T524284 JI393262:JO458748 TE393262:TK458748 ADA393262:ADG458748 AMW393262:ANC458748 AWS393262:AWY458748 BGO393262:BGU458748 BQK393262:BQQ458748 CAG393262:CAM458748 CKC393262:CKI458748 CTY393262:CUE458748 DDU393262:DEA458748 DNQ393262:DNW458748 DXM393262:DXS458748 EHI393262:EHO458748 ERE393262:ERK458748 FBA393262:FBG458748 FKW393262:FLC458748 FUS393262:FUY458748 GEO393262:GEU458748 GOK393262:GOQ458748 GYG393262:GYM458748 HIC393262:HII458748 HRY393262:HSE458748 IBU393262:ICA458748 ILQ393262:ILW458748 IVM393262:IVS458748 JFI393262:JFO458748 JPE393262:JPK458748 JZA393262:JZG458748 KIW393262:KJC458748 KSS393262:KSY458748 LCO393262:LCU458748 LMK393262:LMQ458748 LWG393262:LWM458748 MGC393262:MGI458748 MPY393262:MQE458748 MZU393262:NAA458748 NJQ393262:NJW458748 NTM393262:NTS458748 ODI393262:ODO458748 ONE393262:ONK458748 OXA393262:OXG458748 PGW393262:PHC458748 PQS393262:PQY458748 QAO393262:QAU458748 QKK393262:QKQ458748 QUG393262:QUM458748 REC393262:REI458748 RNY393262:ROE458748 RXU393262:RYA458748 SHQ393262:SHW458748 SRM393262:SRS458748 TBI393262:TBO458748 TLE393262:TLK458748 TVA393262:TVG458748 UEW393262:UFC458748 UOS393262:UOY458748 UYO393262:UYU458748 VIK393262:VIQ458748 VSG393262:VSM458748 WCC393262:WCI458748 WLY393262:WME458748 WVU393262:WWA458748 L524334:T589820 JI458798:JO524284 TE458798:TK524284 ADA458798:ADG524284 AMW458798:ANC524284 AWS458798:AWY524284 BGO458798:BGU524284 BQK458798:BQQ524284 CAG458798:CAM524284 CKC458798:CKI524284 CTY458798:CUE524284 DDU458798:DEA524284 DNQ458798:DNW524284 DXM458798:DXS524284 EHI458798:EHO524284 ERE458798:ERK524284 FBA458798:FBG524284 FKW458798:FLC524284 FUS458798:FUY524284 GEO458798:GEU524284 GOK458798:GOQ524284 GYG458798:GYM524284 HIC458798:HII524284 HRY458798:HSE524284 IBU458798:ICA524284 ILQ458798:ILW524284 IVM458798:IVS524284 JFI458798:JFO524284 JPE458798:JPK524284 JZA458798:JZG524284 KIW458798:KJC524284 KSS458798:KSY524284 LCO458798:LCU524284 LMK458798:LMQ524284 LWG458798:LWM524284 MGC458798:MGI524284 MPY458798:MQE524284 MZU458798:NAA524284 NJQ458798:NJW524284 NTM458798:NTS524284 ODI458798:ODO524284 ONE458798:ONK524284 OXA458798:OXG524284 PGW458798:PHC524284 PQS458798:PQY524284 QAO458798:QAU524284 QKK458798:QKQ524284 QUG458798:QUM524284 REC458798:REI524284 RNY458798:ROE524284 RXU458798:RYA524284 SHQ458798:SHW524284 SRM458798:SRS524284 TBI458798:TBO524284 TLE458798:TLK524284 TVA458798:TVG524284 UEW458798:UFC524284 UOS458798:UOY524284 UYO458798:UYU524284 VIK458798:VIQ524284 VSG458798:VSM524284 WCC458798:WCI524284 WLY458798:WME524284 WVU458798:WWA524284 L589870:T655356 JI524334:JO589820 TE524334:TK589820 ADA524334:ADG589820 AMW524334:ANC589820 AWS524334:AWY589820 BGO524334:BGU589820 BQK524334:BQQ589820 CAG524334:CAM589820 CKC524334:CKI589820 CTY524334:CUE589820 DDU524334:DEA589820 DNQ524334:DNW589820 DXM524334:DXS589820 EHI524334:EHO589820 ERE524334:ERK589820 FBA524334:FBG589820 FKW524334:FLC589820 FUS524334:FUY589820 GEO524334:GEU589820 GOK524334:GOQ589820 GYG524334:GYM589820 HIC524334:HII589820 HRY524334:HSE589820 IBU524334:ICA589820 ILQ524334:ILW589820 IVM524334:IVS589820 JFI524334:JFO589820 JPE524334:JPK589820 JZA524334:JZG589820 KIW524334:KJC589820 KSS524334:KSY589820 LCO524334:LCU589820 LMK524334:LMQ589820 LWG524334:LWM589820 MGC524334:MGI589820 MPY524334:MQE589820 MZU524334:NAA589820 NJQ524334:NJW589820 NTM524334:NTS589820 ODI524334:ODO589820 ONE524334:ONK589820 OXA524334:OXG589820 PGW524334:PHC589820 PQS524334:PQY589820 QAO524334:QAU589820 QKK524334:QKQ589820 QUG524334:QUM589820 REC524334:REI589820 RNY524334:ROE589820 RXU524334:RYA589820 SHQ524334:SHW589820 SRM524334:SRS589820 TBI524334:TBO589820 TLE524334:TLK589820 TVA524334:TVG589820 UEW524334:UFC589820 UOS524334:UOY589820 UYO524334:UYU589820 VIK524334:VIQ589820 VSG524334:VSM589820 WCC524334:WCI589820 WLY524334:WME589820 WVU524334:WWA589820 L655406:T720892 JI589870:JO655356 TE589870:TK655356 ADA589870:ADG655356 AMW589870:ANC655356 AWS589870:AWY655356 BGO589870:BGU655356 BQK589870:BQQ655356 CAG589870:CAM655356 CKC589870:CKI655356 CTY589870:CUE655356 DDU589870:DEA655356 DNQ589870:DNW655356 DXM589870:DXS655356 EHI589870:EHO655356 ERE589870:ERK655356 FBA589870:FBG655356 FKW589870:FLC655356 FUS589870:FUY655356 GEO589870:GEU655356 GOK589870:GOQ655356 GYG589870:GYM655356 HIC589870:HII655356 HRY589870:HSE655356 IBU589870:ICA655356 ILQ589870:ILW655356 IVM589870:IVS655356 JFI589870:JFO655356 JPE589870:JPK655356 JZA589870:JZG655356 KIW589870:KJC655356 KSS589870:KSY655356 LCO589870:LCU655356 LMK589870:LMQ655356 LWG589870:LWM655356 MGC589870:MGI655356 MPY589870:MQE655356 MZU589870:NAA655356 NJQ589870:NJW655356 NTM589870:NTS655356 ODI589870:ODO655356 ONE589870:ONK655356 OXA589870:OXG655356 PGW589870:PHC655356 PQS589870:PQY655356 QAO589870:QAU655356 QKK589870:QKQ655356 QUG589870:QUM655356 REC589870:REI655356 RNY589870:ROE655356 RXU589870:RYA655356 SHQ589870:SHW655356 SRM589870:SRS655356 TBI589870:TBO655356 TLE589870:TLK655356 TVA589870:TVG655356 UEW589870:UFC655356 UOS589870:UOY655356 UYO589870:UYU655356 VIK589870:VIQ655356 VSG589870:VSM655356 WCC589870:WCI655356 WLY589870:WME655356 WVU589870:WWA655356 L720942:T786428 JI655406:JO720892 TE655406:TK720892 ADA655406:ADG720892 AMW655406:ANC720892 AWS655406:AWY720892 BGO655406:BGU720892 BQK655406:BQQ720892 CAG655406:CAM720892 CKC655406:CKI720892 CTY655406:CUE720892 DDU655406:DEA720892 DNQ655406:DNW720892 DXM655406:DXS720892 EHI655406:EHO720892 ERE655406:ERK720892 FBA655406:FBG720892 FKW655406:FLC720892 FUS655406:FUY720892 GEO655406:GEU720892 GOK655406:GOQ720892 GYG655406:GYM720892 HIC655406:HII720892 HRY655406:HSE720892 IBU655406:ICA720892 ILQ655406:ILW720892 IVM655406:IVS720892 JFI655406:JFO720892 JPE655406:JPK720892 JZA655406:JZG720892 KIW655406:KJC720892 KSS655406:KSY720892 LCO655406:LCU720892 LMK655406:LMQ720892 LWG655406:LWM720892 MGC655406:MGI720892 MPY655406:MQE720892 MZU655406:NAA720892 NJQ655406:NJW720892 NTM655406:NTS720892 ODI655406:ODO720892 ONE655406:ONK720892 OXA655406:OXG720892 PGW655406:PHC720892 PQS655406:PQY720892 QAO655406:QAU720892 QKK655406:QKQ720892 QUG655406:QUM720892 REC655406:REI720892 RNY655406:ROE720892 RXU655406:RYA720892 SHQ655406:SHW720892 SRM655406:SRS720892 TBI655406:TBO720892 TLE655406:TLK720892 TVA655406:TVG720892 UEW655406:UFC720892 UOS655406:UOY720892 UYO655406:UYU720892 VIK655406:VIQ720892 VSG655406:VSM720892 WCC655406:WCI720892 WLY655406:WME720892 WVU655406:WWA720892 L786478:T851964 JI720942:JO786428 TE720942:TK786428 ADA720942:ADG786428 AMW720942:ANC786428 AWS720942:AWY786428 BGO720942:BGU786428 BQK720942:BQQ786428 CAG720942:CAM786428 CKC720942:CKI786428 CTY720942:CUE786428 DDU720942:DEA786428 DNQ720942:DNW786428 DXM720942:DXS786428 EHI720942:EHO786428 ERE720942:ERK786428 FBA720942:FBG786428 FKW720942:FLC786428 FUS720942:FUY786428 GEO720942:GEU786428 GOK720942:GOQ786428 GYG720942:GYM786428 HIC720942:HII786428 HRY720942:HSE786428 IBU720942:ICA786428 ILQ720942:ILW786428 IVM720942:IVS786428 JFI720942:JFO786428 JPE720942:JPK786428 JZA720942:JZG786428 KIW720942:KJC786428 KSS720942:KSY786428 LCO720942:LCU786428 LMK720942:LMQ786428 LWG720942:LWM786428 MGC720942:MGI786428 MPY720942:MQE786428 MZU720942:NAA786428 NJQ720942:NJW786428 NTM720942:NTS786428 ODI720942:ODO786428 ONE720942:ONK786428 OXA720942:OXG786428 PGW720942:PHC786428 PQS720942:PQY786428 QAO720942:QAU786428 QKK720942:QKQ786428 QUG720942:QUM786428 REC720942:REI786428 RNY720942:ROE786428 RXU720942:RYA786428 SHQ720942:SHW786428 SRM720942:SRS786428 TBI720942:TBO786428 TLE720942:TLK786428 TVA720942:TVG786428 UEW720942:UFC786428 UOS720942:UOY786428 UYO720942:UYU786428 VIK720942:VIQ786428 VSG720942:VSM786428 WCC720942:WCI786428 WLY720942:WME786428 WVU720942:WWA786428 L852014:T917500 JI786478:JO851964 TE786478:TK851964 ADA786478:ADG851964 AMW786478:ANC851964 AWS786478:AWY851964 BGO786478:BGU851964 BQK786478:BQQ851964 CAG786478:CAM851964 CKC786478:CKI851964 CTY786478:CUE851964 DDU786478:DEA851964 DNQ786478:DNW851964 DXM786478:DXS851964 EHI786478:EHO851964 ERE786478:ERK851964 FBA786478:FBG851964 FKW786478:FLC851964 FUS786478:FUY851964 GEO786478:GEU851964 GOK786478:GOQ851964 GYG786478:GYM851964 HIC786478:HII851964 HRY786478:HSE851964 IBU786478:ICA851964 ILQ786478:ILW851964 IVM786478:IVS851964 JFI786478:JFO851964 JPE786478:JPK851964 JZA786478:JZG851964 KIW786478:KJC851964 KSS786478:KSY851964 LCO786478:LCU851964 LMK786478:LMQ851964 LWG786478:LWM851964 MGC786478:MGI851964 MPY786478:MQE851964 MZU786478:NAA851964 NJQ786478:NJW851964 NTM786478:NTS851964 ODI786478:ODO851964 ONE786478:ONK851964 OXA786478:OXG851964 PGW786478:PHC851964 PQS786478:PQY851964 QAO786478:QAU851964 QKK786478:QKQ851964 QUG786478:QUM851964 REC786478:REI851964 RNY786478:ROE851964 RXU786478:RYA851964 SHQ786478:SHW851964 SRM786478:SRS851964 TBI786478:TBO851964 TLE786478:TLK851964 TVA786478:TVG851964 UEW786478:UFC851964 UOS786478:UOY851964 UYO786478:UYU851964 VIK786478:VIQ851964 VSG786478:VSM851964 WCC786478:WCI851964 WLY786478:WME851964 WVU786478:WWA851964 L917550:T983036 JI852014:JO917500 TE852014:TK917500 ADA852014:ADG917500 AMW852014:ANC917500 AWS852014:AWY917500 BGO852014:BGU917500 BQK852014:BQQ917500 CAG852014:CAM917500 CKC852014:CKI917500 CTY852014:CUE917500 DDU852014:DEA917500 DNQ852014:DNW917500 DXM852014:DXS917500 EHI852014:EHO917500 ERE852014:ERK917500 FBA852014:FBG917500 FKW852014:FLC917500 FUS852014:FUY917500 GEO852014:GEU917500 GOK852014:GOQ917500 GYG852014:GYM917500 HIC852014:HII917500 HRY852014:HSE917500 IBU852014:ICA917500 ILQ852014:ILW917500 IVM852014:IVS917500 JFI852014:JFO917500 JPE852014:JPK917500 JZA852014:JZG917500 KIW852014:KJC917500 KSS852014:KSY917500 LCO852014:LCU917500 LMK852014:LMQ917500 LWG852014:LWM917500 MGC852014:MGI917500 MPY852014:MQE917500 MZU852014:NAA917500 NJQ852014:NJW917500 NTM852014:NTS917500 ODI852014:ODO917500 ONE852014:ONK917500 OXA852014:OXG917500 PGW852014:PHC917500 PQS852014:PQY917500 QAO852014:QAU917500 QKK852014:QKQ917500 QUG852014:QUM917500 REC852014:REI917500 RNY852014:ROE917500 RXU852014:RYA917500 SHQ852014:SHW917500 SRM852014:SRS917500 TBI852014:TBO917500 TLE852014:TLK917500 TVA852014:TVG917500 UEW852014:UFC917500 UOS852014:UOY917500 UYO852014:UYU917500 VIK852014:VIQ917500 VSG852014:VSM917500 WCC852014:WCI917500 WLY852014:WME917500 WVU852014:WWA917500 L983086:T1048576 JI917550:JO983036 TE917550:TK983036 ADA917550:ADG983036 AMW917550:ANC983036 AWS917550:AWY983036 BGO917550:BGU983036 BQK917550:BQQ983036 CAG917550:CAM983036 CKC917550:CKI983036 CTY917550:CUE983036 DDU917550:DEA983036 DNQ917550:DNW983036 DXM917550:DXS983036 EHI917550:EHO983036 ERE917550:ERK983036 FBA917550:FBG983036 FKW917550:FLC983036 FUS917550:FUY983036 GEO917550:GEU983036 GOK917550:GOQ983036 GYG917550:GYM983036 HIC917550:HII983036 HRY917550:HSE983036 IBU917550:ICA983036 ILQ917550:ILW983036 IVM917550:IVS983036 JFI917550:JFO983036 JPE917550:JPK983036 JZA917550:JZG983036 KIW917550:KJC983036 KSS917550:KSY983036 LCO917550:LCU983036 LMK917550:LMQ983036 LWG917550:LWM983036 MGC917550:MGI983036 MPY917550:MQE983036 MZU917550:NAA983036 NJQ917550:NJW983036 NTM917550:NTS983036 ODI917550:ODO983036 ONE917550:ONK983036 OXA917550:OXG983036 PGW917550:PHC983036 PQS917550:PQY983036 QAO917550:QAU983036 QKK917550:QKQ983036 QUG917550:QUM983036 REC917550:REI983036 RNY917550:ROE983036 RXU917550:RYA983036 SHQ917550:SHW983036 SRM917550:SRS983036 TBI917550:TBO983036 TLE917550:TLK983036 TVA917550:TVG983036 UEW917550:UFC983036 UOS917550:UOY983036 UYO917550:UYU983036 VIK917550:VIQ983036 VSG917550:VSM983036 WCC917550:WCI983036 WLY917550:WME983036 WVU917550:WWA983036 L64:T65532 JI983086:JO1048576 TE983086:TK1048576 ADA983086:ADG1048576 AMW983086:ANC1048576 AWS983086:AWY1048576 BGO983086:BGU1048576 BQK983086:BQQ1048576 CAG983086:CAM1048576 CKC983086:CKI1048576 CTY983086:CUE1048576 DDU983086:DEA1048576 DNQ983086:DNW1048576 DXM983086:DXS1048576 EHI983086:EHO1048576 ERE983086:ERK1048576 FBA983086:FBG1048576 FKW983086:FLC1048576 FUS983086:FUY1048576 GEO983086:GEU1048576 GOK983086:GOQ1048576 GYG983086:GYM1048576 HIC983086:HII1048576 HRY983086:HSE1048576 IBU983086:ICA1048576 ILQ983086:ILW1048576 IVM983086:IVS1048576 JFI983086:JFO1048576 JPE983086:JPK1048576 JZA983086:JZG1048576 KIW983086:KJC1048576 KSS983086:KSY1048576 LCO983086:LCU1048576 LMK983086:LMQ1048576 LWG983086:LWM1048576 MGC983086:MGI1048576 MPY983086:MQE1048576 MZU983086:NAA1048576 NJQ983086:NJW1048576 NTM983086:NTS1048576 ODI983086:ODO1048576 ONE983086:ONK1048576 OXA983086:OXG1048576 PGW983086:PHC1048576 PQS983086:PQY1048576 QAO983086:QAU1048576 QKK983086:QKQ1048576 QUG983086:QUM1048576 REC983086:REI1048576 RNY983086:ROE1048576 RXU983086:RYA1048576 SHQ983086:SHW1048576 SRM983086:SRS1048576 TBI983086:TBO1048576 TLE983086:TLK1048576 TVA983086:TVG1048576 UEW983086:UFC1048576 UOS983086:UOY1048576 UYO983086:UYU1048576 VIK983086:VIQ1048576 VSG983086:VSM1048576 WCC983086:WCI1048576 WLY983086:WME1048576 WVU983086:WWA1048576 JG59:JG65532 TC59:TC65532 ACY59:ACY65532 AMU59:AMU65532 AWQ59:AWQ65532 BGM59:BGM65532 BQI59:BQI65532 CAE59:CAE65532 CKA59:CKA65532 CTW59:CTW65532 DDS59:DDS65532 DNO59:DNO65532 DXK59:DXK65532 EHG59:EHG65532 ERC59:ERC65532 FAY59:FAY65532 FKU59:FKU65532 FUQ59:FUQ65532 GEM59:GEM65532 GOI59:GOI65532 GYE59:GYE65532 HIA59:HIA65532 HRW59:HRW65532 IBS59:IBS65532 ILO59:ILO65532 IVK59:IVK65532 JFG59:JFG65532 JPC59:JPC65532 JYY59:JYY65532 KIU59:KIU65532 KSQ59:KSQ65532 LCM59:LCM65532 LMI59:LMI65532 LWE59:LWE65532 MGA59:MGA65532 MPW59:MPW65532 MZS59:MZS65532 NJO59:NJO65532 NTK59:NTK65532 ODG59:ODG65532 ONC59:ONC65532 OWY59:OWY65532 PGU59:PGU65532 PQQ59:PQQ65532 QAM59:QAM65532 QKI59:QKI65532 QUE59:QUE65532 REA59:REA65532 RNW59:RNW65532 RXS59:RXS65532 SHO59:SHO65532 SRK59:SRK65532 TBG59:TBG65532 TLC59:TLC65532 TUY59:TUY65532 UEU59:UEU65532 UOQ59:UOQ65532 UYM59:UYM65532 VII59:VII65532 VSE59:VSE65532 WCA59:WCA65532 WLW59:WLW65532 WVS59:WVS65532 J65595:J131068 JG65595:JG131068 TC65595:TC131068 ACY65595:ACY131068 AMU65595:AMU131068 AWQ65595:AWQ131068 BGM65595:BGM131068 BQI65595:BQI131068 CAE65595:CAE131068 CKA65595:CKA131068 CTW65595:CTW131068 DDS65595:DDS131068 DNO65595:DNO131068 DXK65595:DXK131068 EHG65595:EHG131068 ERC65595:ERC131068 FAY65595:FAY131068 FKU65595:FKU131068 FUQ65595:FUQ131068 GEM65595:GEM131068 GOI65595:GOI131068 GYE65595:GYE131068 HIA65595:HIA131068 HRW65595:HRW131068 IBS65595:IBS131068 ILO65595:ILO131068 IVK65595:IVK131068 JFG65595:JFG131068 JPC65595:JPC131068 JYY65595:JYY131068 KIU65595:KIU131068 KSQ65595:KSQ131068 LCM65595:LCM131068 LMI65595:LMI131068 LWE65595:LWE131068 MGA65595:MGA131068 MPW65595:MPW131068 MZS65595:MZS131068 NJO65595:NJO131068 NTK65595:NTK131068 ODG65595:ODG131068 ONC65595:ONC131068 OWY65595:OWY131068 PGU65595:PGU131068 PQQ65595:PQQ131068 QAM65595:QAM131068 QKI65595:QKI131068 QUE65595:QUE131068 REA65595:REA131068 RNW65595:RNW131068 RXS65595:RXS131068 SHO65595:SHO131068 SRK65595:SRK131068 TBG65595:TBG131068 TLC65595:TLC131068 TUY65595:TUY131068 UEU65595:UEU131068 UOQ65595:UOQ131068 UYM65595:UYM131068 VII65595:VII131068 VSE65595:VSE131068 WCA65595:WCA131068 WLW65595:WLW131068 WVS65595:WVS131068 J131131:J196604 JG131131:JG196604 TC131131:TC196604 ACY131131:ACY196604 AMU131131:AMU196604 AWQ131131:AWQ196604 BGM131131:BGM196604 BQI131131:BQI196604 CAE131131:CAE196604 CKA131131:CKA196604 CTW131131:CTW196604 DDS131131:DDS196604 DNO131131:DNO196604 DXK131131:DXK196604 EHG131131:EHG196604 ERC131131:ERC196604 FAY131131:FAY196604 FKU131131:FKU196604 FUQ131131:FUQ196604 GEM131131:GEM196604 GOI131131:GOI196604 GYE131131:GYE196604 HIA131131:HIA196604 HRW131131:HRW196604 IBS131131:IBS196604 ILO131131:ILO196604 IVK131131:IVK196604 JFG131131:JFG196604 JPC131131:JPC196604 JYY131131:JYY196604 KIU131131:KIU196604 KSQ131131:KSQ196604 LCM131131:LCM196604 LMI131131:LMI196604 LWE131131:LWE196604 MGA131131:MGA196604 MPW131131:MPW196604 MZS131131:MZS196604 NJO131131:NJO196604 NTK131131:NTK196604 ODG131131:ODG196604 ONC131131:ONC196604 OWY131131:OWY196604 PGU131131:PGU196604 PQQ131131:PQQ196604 QAM131131:QAM196604 QKI131131:QKI196604 QUE131131:QUE196604 REA131131:REA196604 RNW131131:RNW196604 RXS131131:RXS196604 SHO131131:SHO196604 SRK131131:SRK196604 TBG131131:TBG196604 TLC131131:TLC196604 TUY131131:TUY196604 UEU131131:UEU196604 UOQ131131:UOQ196604 UYM131131:UYM196604 VII131131:VII196604 VSE131131:VSE196604 WCA131131:WCA196604 WLW131131:WLW196604 WVS131131:WVS196604 J196667:J262140 JG196667:JG262140 TC196667:TC262140 ACY196667:ACY262140 AMU196667:AMU262140 AWQ196667:AWQ262140 BGM196667:BGM262140 BQI196667:BQI262140 CAE196667:CAE262140 CKA196667:CKA262140 CTW196667:CTW262140 DDS196667:DDS262140 DNO196667:DNO262140 DXK196667:DXK262140 EHG196667:EHG262140 ERC196667:ERC262140 FAY196667:FAY262140 FKU196667:FKU262140 FUQ196667:FUQ262140 GEM196667:GEM262140 GOI196667:GOI262140 GYE196667:GYE262140 HIA196667:HIA262140 HRW196667:HRW262140 IBS196667:IBS262140 ILO196667:ILO262140 IVK196667:IVK262140 JFG196667:JFG262140 JPC196667:JPC262140 JYY196667:JYY262140 KIU196667:KIU262140 KSQ196667:KSQ262140 LCM196667:LCM262140 LMI196667:LMI262140 LWE196667:LWE262140 MGA196667:MGA262140 MPW196667:MPW262140 MZS196667:MZS262140 NJO196667:NJO262140 NTK196667:NTK262140 ODG196667:ODG262140 ONC196667:ONC262140 OWY196667:OWY262140 PGU196667:PGU262140 PQQ196667:PQQ262140 QAM196667:QAM262140 QKI196667:QKI262140 QUE196667:QUE262140 REA196667:REA262140 RNW196667:RNW262140 RXS196667:RXS262140 SHO196667:SHO262140 SRK196667:SRK262140 TBG196667:TBG262140 TLC196667:TLC262140 TUY196667:TUY262140 UEU196667:UEU262140 UOQ196667:UOQ262140 UYM196667:UYM262140 VII196667:VII262140 VSE196667:VSE262140 WCA196667:WCA262140 WLW196667:WLW262140 WVS196667:WVS262140 J262203:J327676 JG262203:JG327676 TC262203:TC327676 ACY262203:ACY327676 AMU262203:AMU327676 AWQ262203:AWQ327676 BGM262203:BGM327676 BQI262203:BQI327676 CAE262203:CAE327676 CKA262203:CKA327676 CTW262203:CTW327676 DDS262203:DDS327676 DNO262203:DNO327676 DXK262203:DXK327676 EHG262203:EHG327676 ERC262203:ERC327676 FAY262203:FAY327676 FKU262203:FKU327676 FUQ262203:FUQ327676 GEM262203:GEM327676 GOI262203:GOI327676 GYE262203:GYE327676 HIA262203:HIA327676 HRW262203:HRW327676 IBS262203:IBS327676 ILO262203:ILO327676 IVK262203:IVK327676 JFG262203:JFG327676 JPC262203:JPC327676 JYY262203:JYY327676 KIU262203:KIU327676 KSQ262203:KSQ327676 LCM262203:LCM327676 LMI262203:LMI327676 LWE262203:LWE327676 MGA262203:MGA327676 MPW262203:MPW327676 MZS262203:MZS327676 NJO262203:NJO327676 NTK262203:NTK327676 ODG262203:ODG327676 ONC262203:ONC327676 OWY262203:OWY327676 PGU262203:PGU327676 PQQ262203:PQQ327676 QAM262203:QAM327676 QKI262203:QKI327676 QUE262203:QUE327676 REA262203:REA327676 RNW262203:RNW327676 RXS262203:RXS327676 SHO262203:SHO327676 SRK262203:SRK327676 TBG262203:TBG327676 TLC262203:TLC327676 TUY262203:TUY327676 UEU262203:UEU327676 UOQ262203:UOQ327676 UYM262203:UYM327676 VII262203:VII327676 VSE262203:VSE327676 WCA262203:WCA327676 WLW262203:WLW327676 WVS262203:WVS327676 J327739:J393212 JG327739:JG393212 TC327739:TC393212 ACY327739:ACY393212 AMU327739:AMU393212 AWQ327739:AWQ393212 BGM327739:BGM393212 BQI327739:BQI393212 CAE327739:CAE393212 CKA327739:CKA393212 CTW327739:CTW393212 DDS327739:DDS393212 DNO327739:DNO393212 DXK327739:DXK393212 EHG327739:EHG393212 ERC327739:ERC393212 FAY327739:FAY393212 FKU327739:FKU393212 FUQ327739:FUQ393212 GEM327739:GEM393212 GOI327739:GOI393212 GYE327739:GYE393212 HIA327739:HIA393212 HRW327739:HRW393212 IBS327739:IBS393212 ILO327739:ILO393212 IVK327739:IVK393212 JFG327739:JFG393212 JPC327739:JPC393212 JYY327739:JYY393212 KIU327739:KIU393212 KSQ327739:KSQ393212 LCM327739:LCM393212 LMI327739:LMI393212 LWE327739:LWE393212 MGA327739:MGA393212 MPW327739:MPW393212 MZS327739:MZS393212 NJO327739:NJO393212 NTK327739:NTK393212 ODG327739:ODG393212 ONC327739:ONC393212 OWY327739:OWY393212 PGU327739:PGU393212 PQQ327739:PQQ393212 QAM327739:QAM393212 QKI327739:QKI393212 QUE327739:QUE393212 REA327739:REA393212 RNW327739:RNW393212 RXS327739:RXS393212 SHO327739:SHO393212 SRK327739:SRK393212 TBG327739:TBG393212 TLC327739:TLC393212 TUY327739:TUY393212 UEU327739:UEU393212 UOQ327739:UOQ393212 UYM327739:UYM393212 VII327739:VII393212 VSE327739:VSE393212 WCA327739:WCA393212 WLW327739:WLW393212 WVS327739:WVS393212 J393275:J458748 JG393275:JG458748 TC393275:TC458748 ACY393275:ACY458748 AMU393275:AMU458748 AWQ393275:AWQ458748 BGM393275:BGM458748 BQI393275:BQI458748 CAE393275:CAE458748 CKA393275:CKA458748 CTW393275:CTW458748 DDS393275:DDS458748 DNO393275:DNO458748 DXK393275:DXK458748 EHG393275:EHG458748 ERC393275:ERC458748 FAY393275:FAY458748 FKU393275:FKU458748 FUQ393275:FUQ458748 GEM393275:GEM458748 GOI393275:GOI458748 GYE393275:GYE458748 HIA393275:HIA458748 HRW393275:HRW458748 IBS393275:IBS458748 ILO393275:ILO458748 IVK393275:IVK458748 JFG393275:JFG458748 JPC393275:JPC458748 JYY393275:JYY458748 KIU393275:KIU458748 KSQ393275:KSQ458748 LCM393275:LCM458748 LMI393275:LMI458748 LWE393275:LWE458748 MGA393275:MGA458748 MPW393275:MPW458748 MZS393275:MZS458748 NJO393275:NJO458748 NTK393275:NTK458748 ODG393275:ODG458748 ONC393275:ONC458748 OWY393275:OWY458748 PGU393275:PGU458748 PQQ393275:PQQ458748 QAM393275:QAM458748 QKI393275:QKI458748 QUE393275:QUE458748 REA393275:REA458748 RNW393275:RNW458748 RXS393275:RXS458748 SHO393275:SHO458748 SRK393275:SRK458748 TBG393275:TBG458748 TLC393275:TLC458748 TUY393275:TUY458748 UEU393275:UEU458748 UOQ393275:UOQ458748 UYM393275:UYM458748 VII393275:VII458748 VSE393275:VSE458748 WCA393275:WCA458748 WLW393275:WLW458748 WVS393275:WVS458748 J458811:J524284 JG458811:JG524284 TC458811:TC524284 ACY458811:ACY524284 AMU458811:AMU524284 AWQ458811:AWQ524284 BGM458811:BGM524284 BQI458811:BQI524284 CAE458811:CAE524284 CKA458811:CKA524284 CTW458811:CTW524284 DDS458811:DDS524284 DNO458811:DNO524284 DXK458811:DXK524284 EHG458811:EHG524284 ERC458811:ERC524284 FAY458811:FAY524284 FKU458811:FKU524284 FUQ458811:FUQ524284 GEM458811:GEM524284 GOI458811:GOI524284 GYE458811:GYE524284 HIA458811:HIA524284 HRW458811:HRW524284 IBS458811:IBS524284 ILO458811:ILO524284 IVK458811:IVK524284 JFG458811:JFG524284 JPC458811:JPC524284 JYY458811:JYY524284 KIU458811:KIU524284 KSQ458811:KSQ524284 LCM458811:LCM524284 LMI458811:LMI524284 LWE458811:LWE524284 MGA458811:MGA524284 MPW458811:MPW524284 MZS458811:MZS524284 NJO458811:NJO524284 NTK458811:NTK524284 ODG458811:ODG524284 ONC458811:ONC524284 OWY458811:OWY524284 PGU458811:PGU524284 PQQ458811:PQQ524284 QAM458811:QAM524284 QKI458811:QKI524284 QUE458811:QUE524284 REA458811:REA524284 RNW458811:RNW524284 RXS458811:RXS524284 SHO458811:SHO524284 SRK458811:SRK524284 TBG458811:TBG524284 TLC458811:TLC524284 TUY458811:TUY524284 UEU458811:UEU524284 UOQ458811:UOQ524284 UYM458811:UYM524284 VII458811:VII524284 VSE458811:VSE524284 WCA458811:WCA524284 WLW458811:WLW524284 WVS458811:WVS524284 J524347:J589820 JG524347:JG589820 TC524347:TC589820 ACY524347:ACY589820 AMU524347:AMU589820 AWQ524347:AWQ589820 BGM524347:BGM589820 BQI524347:BQI589820 CAE524347:CAE589820 CKA524347:CKA589820 CTW524347:CTW589820 DDS524347:DDS589820 DNO524347:DNO589820 DXK524347:DXK589820 EHG524347:EHG589820 ERC524347:ERC589820 FAY524347:FAY589820 FKU524347:FKU589820 FUQ524347:FUQ589820 GEM524347:GEM589820 GOI524347:GOI589820 GYE524347:GYE589820 HIA524347:HIA589820 HRW524347:HRW589820 IBS524347:IBS589820 ILO524347:ILO589820 IVK524347:IVK589820 JFG524347:JFG589820 JPC524347:JPC589820 JYY524347:JYY589820 KIU524347:KIU589820 KSQ524347:KSQ589820 LCM524347:LCM589820 LMI524347:LMI589820 LWE524347:LWE589820 MGA524347:MGA589820 MPW524347:MPW589820 MZS524347:MZS589820 NJO524347:NJO589820 NTK524347:NTK589820 ODG524347:ODG589820 ONC524347:ONC589820 OWY524347:OWY589820 PGU524347:PGU589820 PQQ524347:PQQ589820 QAM524347:QAM589820 QKI524347:QKI589820 QUE524347:QUE589820 REA524347:REA589820 RNW524347:RNW589820 RXS524347:RXS589820 SHO524347:SHO589820 SRK524347:SRK589820 TBG524347:TBG589820 TLC524347:TLC589820 TUY524347:TUY589820 UEU524347:UEU589820 UOQ524347:UOQ589820 UYM524347:UYM589820 VII524347:VII589820 VSE524347:VSE589820 WCA524347:WCA589820 WLW524347:WLW589820 WVS524347:WVS589820 J589883:J655356 JG589883:JG655356 TC589883:TC655356 ACY589883:ACY655356 AMU589883:AMU655356 AWQ589883:AWQ655356 BGM589883:BGM655356 BQI589883:BQI655356 CAE589883:CAE655356 CKA589883:CKA655356 CTW589883:CTW655356 DDS589883:DDS655356 DNO589883:DNO655356 DXK589883:DXK655356 EHG589883:EHG655356 ERC589883:ERC655356 FAY589883:FAY655356 FKU589883:FKU655356 FUQ589883:FUQ655356 GEM589883:GEM655356 GOI589883:GOI655356 GYE589883:GYE655356 HIA589883:HIA655356 HRW589883:HRW655356 IBS589883:IBS655356 ILO589883:ILO655356 IVK589883:IVK655356 JFG589883:JFG655356 JPC589883:JPC655356 JYY589883:JYY655356 KIU589883:KIU655356 KSQ589883:KSQ655356 LCM589883:LCM655356 LMI589883:LMI655356 LWE589883:LWE655356 MGA589883:MGA655356 MPW589883:MPW655356 MZS589883:MZS655356 NJO589883:NJO655356 NTK589883:NTK655356 ODG589883:ODG655356 ONC589883:ONC655356 OWY589883:OWY655356 PGU589883:PGU655356 PQQ589883:PQQ655356 QAM589883:QAM655356 QKI589883:QKI655356 QUE589883:QUE655356 REA589883:REA655356 RNW589883:RNW655356 RXS589883:RXS655356 SHO589883:SHO655356 SRK589883:SRK655356 TBG589883:TBG655356 TLC589883:TLC655356 TUY589883:TUY655356 UEU589883:UEU655356 UOQ589883:UOQ655356 UYM589883:UYM655356 VII589883:VII655356 VSE589883:VSE655356 WCA589883:WCA655356 WLW589883:WLW655356 WVS589883:WVS655356 J655419:J720892 JG655419:JG720892 TC655419:TC720892 ACY655419:ACY720892 AMU655419:AMU720892 AWQ655419:AWQ720892 BGM655419:BGM720892 BQI655419:BQI720892 CAE655419:CAE720892 CKA655419:CKA720892 CTW655419:CTW720892 DDS655419:DDS720892 DNO655419:DNO720892 DXK655419:DXK720892 EHG655419:EHG720892 ERC655419:ERC720892 FAY655419:FAY720892 FKU655419:FKU720892 FUQ655419:FUQ720892 GEM655419:GEM720892 GOI655419:GOI720892 GYE655419:GYE720892 HIA655419:HIA720892 HRW655419:HRW720892 IBS655419:IBS720892 ILO655419:ILO720892 IVK655419:IVK720892 JFG655419:JFG720892 JPC655419:JPC720892 JYY655419:JYY720892 KIU655419:KIU720892 KSQ655419:KSQ720892 LCM655419:LCM720892 LMI655419:LMI720892 LWE655419:LWE720892 MGA655419:MGA720892 MPW655419:MPW720892 MZS655419:MZS720892 NJO655419:NJO720892 NTK655419:NTK720892 ODG655419:ODG720892 ONC655419:ONC720892 OWY655419:OWY720892 PGU655419:PGU720892 PQQ655419:PQQ720892 QAM655419:QAM720892 QKI655419:QKI720892 QUE655419:QUE720892 REA655419:REA720892 RNW655419:RNW720892 RXS655419:RXS720892 SHO655419:SHO720892 SRK655419:SRK720892 TBG655419:TBG720892 TLC655419:TLC720892 TUY655419:TUY720892 UEU655419:UEU720892 UOQ655419:UOQ720892 UYM655419:UYM720892 VII655419:VII720892 VSE655419:VSE720892 WCA655419:WCA720892 WLW655419:WLW720892 WVS655419:WVS720892 J720955:J786428 JG720955:JG786428 TC720955:TC786428 ACY720955:ACY786428 AMU720955:AMU786428 AWQ720955:AWQ786428 BGM720955:BGM786428 BQI720955:BQI786428 CAE720955:CAE786428 CKA720955:CKA786428 CTW720955:CTW786428 DDS720955:DDS786428 DNO720955:DNO786428 DXK720955:DXK786428 EHG720955:EHG786428 ERC720955:ERC786428 FAY720955:FAY786428 FKU720955:FKU786428 FUQ720955:FUQ786428 GEM720955:GEM786428 GOI720955:GOI786428 GYE720955:GYE786428 HIA720955:HIA786428 HRW720955:HRW786428 IBS720955:IBS786428 ILO720955:ILO786428 IVK720955:IVK786428 JFG720955:JFG786428 JPC720955:JPC786428 JYY720955:JYY786428 KIU720955:KIU786428 KSQ720955:KSQ786428 LCM720955:LCM786428 LMI720955:LMI786428 LWE720955:LWE786428 MGA720955:MGA786428 MPW720955:MPW786428 MZS720955:MZS786428 NJO720955:NJO786428 NTK720955:NTK786428 ODG720955:ODG786428 ONC720955:ONC786428 OWY720955:OWY786428 PGU720955:PGU786428 PQQ720955:PQQ786428 QAM720955:QAM786428 QKI720955:QKI786428 QUE720955:QUE786428 REA720955:REA786428 RNW720955:RNW786428 RXS720955:RXS786428 SHO720955:SHO786428 SRK720955:SRK786428 TBG720955:TBG786428 TLC720955:TLC786428 TUY720955:TUY786428 UEU720955:UEU786428 UOQ720955:UOQ786428 UYM720955:UYM786428 VII720955:VII786428 VSE720955:VSE786428 WCA720955:WCA786428 WLW720955:WLW786428 WVS720955:WVS786428 J786491:J851964 JG786491:JG851964 TC786491:TC851964 ACY786491:ACY851964 AMU786491:AMU851964 AWQ786491:AWQ851964 BGM786491:BGM851964 BQI786491:BQI851964 CAE786491:CAE851964 CKA786491:CKA851964 CTW786491:CTW851964 DDS786491:DDS851964 DNO786491:DNO851964 DXK786491:DXK851964 EHG786491:EHG851964 ERC786491:ERC851964 FAY786491:FAY851964 FKU786491:FKU851964 FUQ786491:FUQ851964 GEM786491:GEM851964 GOI786491:GOI851964 GYE786491:GYE851964 HIA786491:HIA851964 HRW786491:HRW851964 IBS786491:IBS851964 ILO786491:ILO851964 IVK786491:IVK851964 JFG786491:JFG851964 JPC786491:JPC851964 JYY786491:JYY851964 KIU786491:KIU851964 KSQ786491:KSQ851964 LCM786491:LCM851964 LMI786491:LMI851964 LWE786491:LWE851964 MGA786491:MGA851964 MPW786491:MPW851964 MZS786491:MZS851964 NJO786491:NJO851964 NTK786491:NTK851964 ODG786491:ODG851964 ONC786491:ONC851964 OWY786491:OWY851964 PGU786491:PGU851964 PQQ786491:PQQ851964 QAM786491:QAM851964 QKI786491:QKI851964 QUE786491:QUE851964 REA786491:REA851964 RNW786491:RNW851964 RXS786491:RXS851964 SHO786491:SHO851964 SRK786491:SRK851964 TBG786491:TBG851964 TLC786491:TLC851964 TUY786491:TUY851964 UEU786491:UEU851964 UOQ786491:UOQ851964 UYM786491:UYM851964 VII786491:VII851964 VSE786491:VSE851964 WCA786491:WCA851964 WLW786491:WLW851964 WVS786491:WVS851964 J852027:J917500 JG852027:JG917500 TC852027:TC917500 ACY852027:ACY917500 AMU852027:AMU917500 AWQ852027:AWQ917500 BGM852027:BGM917500 BQI852027:BQI917500 CAE852027:CAE917500 CKA852027:CKA917500 CTW852027:CTW917500 DDS852027:DDS917500 DNO852027:DNO917500 DXK852027:DXK917500 EHG852027:EHG917500 ERC852027:ERC917500 FAY852027:FAY917500 FKU852027:FKU917500 FUQ852027:FUQ917500 GEM852027:GEM917500 GOI852027:GOI917500 GYE852027:GYE917500 HIA852027:HIA917500 HRW852027:HRW917500 IBS852027:IBS917500 ILO852027:ILO917500 IVK852027:IVK917500 JFG852027:JFG917500 JPC852027:JPC917500 JYY852027:JYY917500 KIU852027:KIU917500 KSQ852027:KSQ917500 LCM852027:LCM917500 LMI852027:LMI917500 LWE852027:LWE917500 MGA852027:MGA917500 MPW852027:MPW917500 MZS852027:MZS917500 NJO852027:NJO917500 NTK852027:NTK917500 ODG852027:ODG917500 ONC852027:ONC917500 OWY852027:OWY917500 PGU852027:PGU917500 PQQ852027:PQQ917500 QAM852027:QAM917500 QKI852027:QKI917500 QUE852027:QUE917500 REA852027:REA917500 RNW852027:RNW917500 RXS852027:RXS917500 SHO852027:SHO917500 SRK852027:SRK917500 TBG852027:TBG917500 TLC852027:TLC917500 TUY852027:TUY917500 UEU852027:UEU917500 UOQ852027:UOQ917500 UYM852027:UYM917500 VII852027:VII917500 VSE852027:VSE917500 WCA852027:WCA917500 WLW852027:WLW917500 WVS852027:WVS917500 J917563:J983036 JG917563:JG983036 TC917563:TC983036 ACY917563:ACY983036 AMU917563:AMU983036 AWQ917563:AWQ983036 BGM917563:BGM983036 BQI917563:BQI983036 CAE917563:CAE983036 CKA917563:CKA983036 CTW917563:CTW983036 DDS917563:DDS983036 DNO917563:DNO983036 DXK917563:DXK983036 EHG917563:EHG983036 ERC917563:ERC983036 FAY917563:FAY983036 FKU917563:FKU983036 FUQ917563:FUQ983036 GEM917563:GEM983036 GOI917563:GOI983036 GYE917563:GYE983036 HIA917563:HIA983036 HRW917563:HRW983036 IBS917563:IBS983036 ILO917563:ILO983036 IVK917563:IVK983036 JFG917563:JFG983036 JPC917563:JPC983036 JYY917563:JYY983036 KIU917563:KIU983036 KSQ917563:KSQ983036 LCM917563:LCM983036 LMI917563:LMI983036 LWE917563:LWE983036 MGA917563:MGA983036 MPW917563:MPW983036 MZS917563:MZS983036 NJO917563:NJO983036 NTK917563:NTK983036 ODG917563:ODG983036 ONC917563:ONC983036 OWY917563:OWY983036 PGU917563:PGU983036 PQQ917563:PQQ983036 QAM917563:QAM983036 QKI917563:QKI983036 QUE917563:QUE983036 REA917563:REA983036 RNW917563:RNW983036 RXS917563:RXS983036 SHO917563:SHO983036 SRK917563:SRK983036 TBG917563:TBG983036 TLC917563:TLC983036 TUY917563:TUY983036 UEU917563:UEU983036 UOQ917563:UOQ983036 UYM917563:UYM983036 VII917563:VII983036 VSE917563:VSE983036 WCA917563:WCA983036 WLW917563:WLW983036 WVS917563:WVS983036 J983099:J1048576 JG983099:JG1048576 TC983099:TC1048576 ACY983099:ACY1048576 AMU983099:AMU1048576 AWQ983099:AWQ1048576 BGM983099:BGM1048576 BQI983099:BQI1048576 CAE983099:CAE1048576 CKA983099:CKA1048576 CTW983099:CTW1048576 DDS983099:DDS1048576 DNO983099:DNO1048576 DXK983099:DXK1048576 EHG983099:EHG1048576 ERC983099:ERC1048576 FAY983099:FAY1048576 FKU983099:FKU1048576 FUQ983099:FUQ1048576 GEM983099:GEM1048576 GOI983099:GOI1048576 GYE983099:GYE1048576 HIA983099:HIA1048576 HRW983099:HRW1048576 IBS983099:IBS1048576 ILO983099:ILO1048576 IVK983099:IVK1048576 JFG983099:JFG1048576 JPC983099:JPC1048576 JYY983099:JYY1048576 KIU983099:KIU1048576 KSQ983099:KSQ1048576 LCM983099:LCM1048576 LMI983099:LMI1048576 LWE983099:LWE1048576 MGA983099:MGA1048576 MPW983099:MPW1048576 MZS983099:MZS1048576 NJO983099:NJO1048576 NTK983099:NTK1048576 ODG983099:ODG1048576 ONC983099:ONC1048576 OWY983099:OWY1048576 PGU983099:PGU1048576 PQQ983099:PQQ1048576 QAM983099:QAM1048576 QKI983099:QKI1048576 QUE983099:QUE1048576 REA983099:REA1048576 RNW983099:RNW1048576 RXS983099:RXS1048576 SHO983099:SHO1048576 SRK983099:SRK1048576 TBG983099:TBG1048576 TLC983099:TLC1048576 TUY983099:TUY1048576 UEU983099:UEU1048576 UOQ983099:UOQ1048576 UYM983099:UYM1048576 VII983099:VII1048576 VSE983099:VSE1048576 WCA983099:WCA1048576 WLW983099:WLW1048576 WVS983099:WVS1048576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J65582 JG65582 TC65582 ACY65582 AMU65582 AWQ65582 BGM65582 BQI65582 CAE65582 CKA65582 CTW65582 DDS65582 DNO65582 DXK65582 EHG65582 ERC65582 FAY65582 FKU65582 FUQ65582 GEM65582 GOI65582 GYE65582 HIA65582 HRW65582 IBS65582 ILO65582 IVK65582 JFG65582 JPC65582 JYY65582 KIU65582 KSQ65582 LCM65582 LMI65582 LWE65582 MGA65582 MPW65582 MZS65582 NJO65582 NTK65582 ODG65582 ONC65582 OWY65582 PGU65582 PQQ65582 QAM65582 QKI65582 QUE65582 REA65582 RNW65582 RXS65582 SHO65582 SRK65582 TBG65582 TLC65582 TUY65582 UEU65582 UOQ65582 UYM65582 VII65582 VSE65582 WCA65582 WLW65582 WVS65582 J131118 JG131118 TC131118 ACY131118 AMU131118 AWQ131118 BGM131118 BQI131118 CAE131118 CKA131118 CTW131118 DDS131118 DNO131118 DXK131118 EHG131118 ERC131118 FAY131118 FKU131118 FUQ131118 GEM131118 GOI131118 GYE131118 HIA131118 HRW131118 IBS131118 ILO131118 IVK131118 JFG131118 JPC131118 JYY131118 KIU131118 KSQ131118 LCM131118 LMI131118 LWE131118 MGA131118 MPW131118 MZS131118 NJO131118 NTK131118 ODG131118 ONC131118 OWY131118 PGU131118 PQQ131118 QAM131118 QKI131118 QUE131118 REA131118 RNW131118 RXS131118 SHO131118 SRK131118 TBG131118 TLC131118 TUY131118 UEU131118 UOQ131118 UYM131118 VII131118 VSE131118 WCA131118 WLW131118 WVS131118 J196654 JG196654 TC196654 ACY196654 AMU196654 AWQ196654 BGM196654 BQI196654 CAE196654 CKA196654 CTW196654 DDS196654 DNO196654 DXK196654 EHG196654 ERC196654 FAY196654 FKU196654 FUQ196654 GEM196654 GOI196654 GYE196654 HIA196654 HRW196654 IBS196654 ILO196654 IVK196654 JFG196654 JPC196654 JYY196654 KIU196654 KSQ196654 LCM196654 LMI196654 LWE196654 MGA196654 MPW196654 MZS196654 NJO196654 NTK196654 ODG196654 ONC196654 OWY196654 PGU196654 PQQ196654 QAM196654 QKI196654 QUE196654 REA196654 RNW196654 RXS196654 SHO196654 SRK196654 TBG196654 TLC196654 TUY196654 UEU196654 UOQ196654 UYM196654 VII196654 VSE196654 WCA196654 WLW196654 WVS196654 J262190 JG262190 TC262190 ACY262190 AMU262190 AWQ262190 BGM262190 BQI262190 CAE262190 CKA262190 CTW262190 DDS262190 DNO262190 DXK262190 EHG262190 ERC262190 FAY262190 FKU262190 FUQ262190 GEM262190 GOI262190 GYE262190 HIA262190 HRW262190 IBS262190 ILO262190 IVK262190 JFG262190 JPC262190 JYY262190 KIU262190 KSQ262190 LCM262190 LMI262190 LWE262190 MGA262190 MPW262190 MZS262190 NJO262190 NTK262190 ODG262190 ONC262190 OWY262190 PGU262190 PQQ262190 QAM262190 QKI262190 QUE262190 REA262190 RNW262190 RXS262190 SHO262190 SRK262190 TBG262190 TLC262190 TUY262190 UEU262190 UOQ262190 UYM262190 VII262190 VSE262190 WCA262190 WLW262190 WVS262190 J327726 JG327726 TC327726 ACY327726 AMU327726 AWQ327726 BGM327726 BQI327726 CAE327726 CKA327726 CTW327726 DDS327726 DNO327726 DXK327726 EHG327726 ERC327726 FAY327726 FKU327726 FUQ327726 GEM327726 GOI327726 GYE327726 HIA327726 HRW327726 IBS327726 ILO327726 IVK327726 JFG327726 JPC327726 JYY327726 KIU327726 KSQ327726 LCM327726 LMI327726 LWE327726 MGA327726 MPW327726 MZS327726 NJO327726 NTK327726 ODG327726 ONC327726 OWY327726 PGU327726 PQQ327726 QAM327726 QKI327726 QUE327726 REA327726 RNW327726 RXS327726 SHO327726 SRK327726 TBG327726 TLC327726 TUY327726 UEU327726 UOQ327726 UYM327726 VII327726 VSE327726 WCA327726 WLW327726 WVS327726 J393262 JG393262 TC393262 ACY393262 AMU393262 AWQ393262 BGM393262 BQI393262 CAE393262 CKA393262 CTW393262 DDS393262 DNO393262 DXK393262 EHG393262 ERC393262 FAY393262 FKU393262 FUQ393262 GEM393262 GOI393262 GYE393262 HIA393262 HRW393262 IBS393262 ILO393262 IVK393262 JFG393262 JPC393262 JYY393262 KIU393262 KSQ393262 LCM393262 LMI393262 LWE393262 MGA393262 MPW393262 MZS393262 NJO393262 NTK393262 ODG393262 ONC393262 OWY393262 PGU393262 PQQ393262 QAM393262 QKI393262 QUE393262 REA393262 RNW393262 RXS393262 SHO393262 SRK393262 TBG393262 TLC393262 TUY393262 UEU393262 UOQ393262 UYM393262 VII393262 VSE393262 WCA393262 WLW393262 WVS393262 J458798 JG458798 TC458798 ACY458798 AMU458798 AWQ458798 BGM458798 BQI458798 CAE458798 CKA458798 CTW458798 DDS458798 DNO458798 DXK458798 EHG458798 ERC458798 FAY458798 FKU458798 FUQ458798 GEM458798 GOI458798 GYE458798 HIA458798 HRW458798 IBS458798 ILO458798 IVK458798 JFG458798 JPC458798 JYY458798 KIU458798 KSQ458798 LCM458798 LMI458798 LWE458798 MGA458798 MPW458798 MZS458798 NJO458798 NTK458798 ODG458798 ONC458798 OWY458798 PGU458798 PQQ458798 QAM458798 QKI458798 QUE458798 REA458798 RNW458798 RXS458798 SHO458798 SRK458798 TBG458798 TLC458798 TUY458798 UEU458798 UOQ458798 UYM458798 VII458798 VSE458798 WCA458798 WLW458798 WVS458798 J524334 JG524334 TC524334 ACY524334 AMU524334 AWQ524334 BGM524334 BQI524334 CAE524334 CKA524334 CTW524334 DDS524334 DNO524334 DXK524334 EHG524334 ERC524334 FAY524334 FKU524334 FUQ524334 GEM524334 GOI524334 GYE524334 HIA524334 HRW524334 IBS524334 ILO524334 IVK524334 JFG524334 JPC524334 JYY524334 KIU524334 KSQ524334 LCM524334 LMI524334 LWE524334 MGA524334 MPW524334 MZS524334 NJO524334 NTK524334 ODG524334 ONC524334 OWY524334 PGU524334 PQQ524334 QAM524334 QKI524334 QUE524334 REA524334 RNW524334 RXS524334 SHO524334 SRK524334 TBG524334 TLC524334 TUY524334 UEU524334 UOQ524334 UYM524334 VII524334 VSE524334 WCA524334 WLW524334 WVS524334 J589870 JG589870 TC589870 ACY589870 AMU589870 AWQ589870 BGM589870 BQI589870 CAE589870 CKA589870 CTW589870 DDS589870 DNO589870 DXK589870 EHG589870 ERC589870 FAY589870 FKU589870 FUQ589870 GEM589870 GOI589870 GYE589870 HIA589870 HRW589870 IBS589870 ILO589870 IVK589870 JFG589870 JPC589870 JYY589870 KIU589870 KSQ589870 LCM589870 LMI589870 LWE589870 MGA589870 MPW589870 MZS589870 NJO589870 NTK589870 ODG589870 ONC589870 OWY589870 PGU589870 PQQ589870 QAM589870 QKI589870 QUE589870 REA589870 RNW589870 RXS589870 SHO589870 SRK589870 TBG589870 TLC589870 TUY589870 UEU589870 UOQ589870 UYM589870 VII589870 VSE589870 WCA589870 WLW589870 WVS589870 J655406 JG655406 TC655406 ACY655406 AMU655406 AWQ655406 BGM655406 BQI655406 CAE655406 CKA655406 CTW655406 DDS655406 DNO655406 DXK655406 EHG655406 ERC655406 FAY655406 FKU655406 FUQ655406 GEM655406 GOI655406 GYE655406 HIA655406 HRW655406 IBS655406 ILO655406 IVK655406 JFG655406 JPC655406 JYY655406 KIU655406 KSQ655406 LCM655406 LMI655406 LWE655406 MGA655406 MPW655406 MZS655406 NJO655406 NTK655406 ODG655406 ONC655406 OWY655406 PGU655406 PQQ655406 QAM655406 QKI655406 QUE655406 REA655406 RNW655406 RXS655406 SHO655406 SRK655406 TBG655406 TLC655406 TUY655406 UEU655406 UOQ655406 UYM655406 VII655406 VSE655406 WCA655406 WLW655406 WVS655406 J720942 JG720942 TC720942 ACY720942 AMU720942 AWQ720942 BGM720942 BQI720942 CAE720942 CKA720942 CTW720942 DDS720942 DNO720942 DXK720942 EHG720942 ERC720942 FAY720942 FKU720942 FUQ720942 GEM720942 GOI720942 GYE720942 HIA720942 HRW720942 IBS720942 ILO720942 IVK720942 JFG720942 JPC720942 JYY720942 KIU720942 KSQ720942 LCM720942 LMI720942 LWE720942 MGA720942 MPW720942 MZS720942 NJO720942 NTK720942 ODG720942 ONC720942 OWY720942 PGU720942 PQQ720942 QAM720942 QKI720942 QUE720942 REA720942 RNW720942 RXS720942 SHO720942 SRK720942 TBG720942 TLC720942 TUY720942 UEU720942 UOQ720942 UYM720942 VII720942 VSE720942 WCA720942 WLW720942 WVS720942 J786478 JG786478 TC786478 ACY786478 AMU786478 AWQ786478 BGM786478 BQI786478 CAE786478 CKA786478 CTW786478 DDS786478 DNO786478 DXK786478 EHG786478 ERC786478 FAY786478 FKU786478 FUQ786478 GEM786478 GOI786478 GYE786478 HIA786478 HRW786478 IBS786478 ILO786478 IVK786478 JFG786478 JPC786478 JYY786478 KIU786478 KSQ786478 LCM786478 LMI786478 LWE786478 MGA786478 MPW786478 MZS786478 NJO786478 NTK786478 ODG786478 ONC786478 OWY786478 PGU786478 PQQ786478 QAM786478 QKI786478 QUE786478 REA786478 RNW786478 RXS786478 SHO786478 SRK786478 TBG786478 TLC786478 TUY786478 UEU786478 UOQ786478 UYM786478 VII786478 VSE786478 WCA786478 WLW786478 WVS786478 J852014 JG852014 TC852014 ACY852014 AMU852014 AWQ852014 BGM852014 BQI852014 CAE852014 CKA852014 CTW852014 DDS852014 DNO852014 DXK852014 EHG852014 ERC852014 FAY852014 FKU852014 FUQ852014 GEM852014 GOI852014 GYE852014 HIA852014 HRW852014 IBS852014 ILO852014 IVK852014 JFG852014 JPC852014 JYY852014 KIU852014 KSQ852014 LCM852014 LMI852014 LWE852014 MGA852014 MPW852014 MZS852014 NJO852014 NTK852014 ODG852014 ONC852014 OWY852014 PGU852014 PQQ852014 QAM852014 QKI852014 QUE852014 REA852014 RNW852014 RXS852014 SHO852014 SRK852014 TBG852014 TLC852014 TUY852014 UEU852014 UOQ852014 UYM852014 VII852014 VSE852014 WCA852014 WLW852014 WVS852014 J917550 JG917550 TC917550 ACY917550 AMU917550 AWQ917550 BGM917550 BQI917550 CAE917550 CKA917550 CTW917550 DDS917550 DNO917550 DXK917550 EHG917550 ERC917550 FAY917550 FKU917550 FUQ917550 GEM917550 GOI917550 GYE917550 HIA917550 HRW917550 IBS917550 ILO917550 IVK917550 JFG917550 JPC917550 JYY917550 KIU917550 KSQ917550 LCM917550 LMI917550 LWE917550 MGA917550 MPW917550 MZS917550 NJO917550 NTK917550 ODG917550 ONC917550 OWY917550 PGU917550 PQQ917550 QAM917550 QKI917550 QUE917550 REA917550 RNW917550 RXS917550 SHO917550 SRK917550 TBG917550 TLC917550 TUY917550 UEU917550 UOQ917550 UYM917550 VII917550 VSE917550 WCA917550 WLW917550 WVS917550 J983086 JG983086 TC983086 ACY983086 AMU983086 AWQ983086 BGM983086 BQI983086 CAE983086 CKA983086 CTW983086 DDS983086 DNO983086 DXK983086 EHG983086 ERC983086 FAY983086 FKU983086 FUQ983086 GEM983086 GOI983086 GYE983086 HIA983086 HRW983086 IBS983086 ILO983086 IVK983086 JFG983086 JPC983086 JYY983086 KIU983086 KSQ983086 LCM983086 LMI983086 LWE983086 MGA983086 MPW983086 MZS983086 NJO983086 NTK983086 ODG983086 ONC983086 OWY983086 PGU983086 PQQ983086 QAM983086 QKI983086 QUE983086 REA983086 RNW983086 RXS983086 SHO983086 SRK983086 TBG983086 TLC983086 TUY983086 UEU983086 UOQ983086 UYM983086 VII983086 VSE983086 WCA983086 WLW983086 J64:J65532 R65533 T131069 T196605 T262141 T327677 T393213 T458749 T524285 T589821 T655357 T720893 T786429 T851965 T917501 T983037 T65533">
      <formula1>加除区分</formula1>
    </dataValidation>
  </dataValidations>
  <printOptions horizontalCentered="1"/>
  <pageMargins left="0.39370078740157483" right="0.39370078740157483" top="0.86614173228346458" bottom="0.62992125984251968" header="0.31496062992125984" footer="0.19685039370078741"/>
  <pageSetup paperSize="9" scale="46" fitToHeight="0" orientation="landscape" r:id="rId1"/>
  <headerFooter scaleWithDoc="0" alignWithMargins="0">
    <oddHeader xml:space="preserve">&amp;C&amp;"ＭＳ Ｐ明朝,標準"&amp;18
&amp;R&amp;20起案履歴兼契約情報一覧&amp;28 &amp;11&amp;P of &amp;N &amp;16
</oddHeader>
    <oddFooter>&amp;L&amp;F
&amp;A&amp;R課長　専門官　係長　　担当　　支援
□　　  　□　 　□ 　　　□　　 　□　</oddFooter>
  </headerFooter>
  <ignoredErrors>
    <ignoredError sqref="P63 P3 P4 P5 P6 P7 P8 P9 P10 P11 P12 P13 P14 P15 P16 P17 P18 P19 P20 P21 P22 P23 P24 P25 P26 P27 P28 P29 P30 P31 P32 P33 P34 P35 P36 P37 P38 P39 P40 P41 P42 P43 P44 P45 P46 P47 P48 P49 P50 P51 P52 P53 P54 P55 P56 P57 P58 P59 P60 P61 P62 R3 R4 R5 R6 R7 R8 R9 R10 R11 R12 R13 R14 R15 R16 R17 R18 R19 R20 R21 R22 R23 R24 R25 R26 R27 R28 R29 R30 R31 R32 R33 R34 R35 R36 R37 R38 R39 R40 R41 R42 R43 R44 R45 R46 R47 R48 R49 R50 R51 R52 R53 R54 R55 R56 R57 R58 R59 R60 R61 R62 R63" formula="1"/>
  </ignoredErrors>
  <extLst>
    <ext xmlns:x14="http://schemas.microsoft.com/office/spreadsheetml/2009/9/main" uri="{78C0D931-6437-407d-A8EE-F0AAD7539E65}">
      <x14:conditionalFormattings>
        <x14:conditionalFormatting xmlns:xm="http://schemas.microsoft.com/office/excel/2006/main">
          <x14:cfRule type="dataBar" id="{CC375820-98AA-4AF3-9CF9-52940B426571}">
            <x14:dataBar minLength="0" maxLength="100" border="1" negativeBarBorderColorSameAsPositive="0">
              <x14:cfvo type="autoMin"/>
              <x14:cfvo type="autoMax"/>
              <x14:borderColor rgb="FFFF555A"/>
              <x14:negativeFillColor rgb="FFFF0000"/>
              <x14:negativeBorderColor rgb="FFFF0000"/>
              <x14:axisColor rgb="FF000000"/>
            </x14:dataBar>
          </x14:cfRule>
          <xm:sqref>N3:N63</xm:sqref>
        </x14:conditionalFormatting>
        <x14:conditionalFormatting xmlns:xm="http://schemas.microsoft.com/office/excel/2006/main">
          <x14:cfRule type="dataBar" id="{DC655EDF-4DC0-4431-BF16-1AFE40CC7548}">
            <x14:dataBar minLength="0" maxLength="100" border="1" negativeBarBorderColorSameAsPositive="0">
              <x14:cfvo type="autoMin"/>
              <x14:cfvo type="autoMax"/>
              <x14:borderColor rgb="FFFF555A"/>
              <x14:negativeFillColor rgb="FFFF0000"/>
              <x14:negativeBorderColor rgb="FFFF0000"/>
              <x14:axisColor rgb="FF000000"/>
            </x14:dataBar>
          </x14:cfRule>
          <xm:sqref>P3:P63</xm:sqref>
        </x14:conditionalFormatting>
        <x14:conditionalFormatting xmlns:xm="http://schemas.microsoft.com/office/excel/2006/main">
          <x14:cfRule type="dataBar" id="{B58B3044-D700-4C56-B383-8E77F457AA81}">
            <x14:dataBar minLength="0" maxLength="100" border="1" negativeBarBorderColorSameAsPositive="0">
              <x14:cfvo type="autoMin"/>
              <x14:cfvo type="autoMax"/>
              <x14:borderColor rgb="FFFF555A"/>
              <x14:negativeFillColor rgb="FFFF0000"/>
              <x14:negativeBorderColor rgb="FFFF0000"/>
              <x14:axisColor rgb="FF000000"/>
            </x14:dataBar>
          </x14:cfRule>
          <xm:sqref>R3:R63</xm:sqref>
        </x14:conditionalFormatting>
        <x14:conditionalFormatting xmlns:xm="http://schemas.microsoft.com/office/excel/2006/main">
          <x14:cfRule type="dataBar" id="{1E915912-057E-47DB-83F9-0D0228585F98}">
            <x14:dataBar minLength="0" maxLength="100" border="1" negativeBarBorderColorSameAsPositive="0">
              <x14:cfvo type="autoMin"/>
              <x14:cfvo type="autoMax"/>
              <x14:borderColor rgb="FFFF555A"/>
              <x14:negativeFillColor rgb="FFFF0000"/>
              <x14:negativeBorderColor rgb="FFFF0000"/>
              <x14:axisColor rgb="FF000000"/>
            </x14:dataBar>
          </x14:cfRule>
          <xm:sqref>T3:T63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回数</xm:f>
          </x14:formula1>
          <xm:sqref>P65533 JM65533 TI65533 ADE65533 ANA65533 AWW65533 BGS65533 BQO65533 CAK65533 CKG65533 CUC65533 DDY65533 DNU65533 DXQ65533 EHM65533 ERI65533 FBE65533 FLA65533 FUW65533 GES65533 GOO65533 GYK65533 HIG65533 HSC65533 IBY65533 ILU65533 IVQ65533 JFM65533 JPI65533 JZE65533 KJA65533 KSW65533 LCS65533 LMO65533 LWK65533 MGG65533 MQC65533 MZY65533 NJU65533 NTQ65533 ODM65533 ONI65533 OXE65533 PHA65533 PQW65533 QAS65533 QKO65533 QUK65533 REG65533 ROC65533 RXY65533 SHU65533 SRQ65533 TBM65533 TLI65533 TVE65533 UFA65533 UOW65533 UYS65533 VIO65533 VSK65533 WCG65533 WMC65533 WVY65533 P131069 JM131069 TI131069 ADE131069 ANA131069 AWW131069 BGS131069 BQO131069 CAK131069 CKG131069 CUC131069 DDY131069 DNU131069 DXQ131069 EHM131069 ERI131069 FBE131069 FLA131069 FUW131069 GES131069 GOO131069 GYK131069 HIG131069 HSC131069 IBY131069 ILU131069 IVQ131069 JFM131069 JPI131069 JZE131069 KJA131069 KSW131069 LCS131069 LMO131069 LWK131069 MGG131069 MQC131069 MZY131069 NJU131069 NTQ131069 ODM131069 ONI131069 OXE131069 PHA131069 PQW131069 QAS131069 QKO131069 QUK131069 REG131069 ROC131069 RXY131069 SHU131069 SRQ131069 TBM131069 TLI131069 TVE131069 UFA131069 UOW131069 UYS131069 VIO131069 VSK131069 WCG131069 WMC131069 WVY131069 P196605 JM196605 TI196605 ADE196605 ANA196605 AWW196605 BGS196605 BQO196605 CAK196605 CKG196605 CUC196605 DDY196605 DNU196605 DXQ196605 EHM196605 ERI196605 FBE196605 FLA196605 FUW196605 GES196605 GOO196605 GYK196605 HIG196605 HSC196605 IBY196605 ILU196605 IVQ196605 JFM196605 JPI196605 JZE196605 KJA196605 KSW196605 LCS196605 LMO196605 LWK196605 MGG196605 MQC196605 MZY196605 NJU196605 NTQ196605 ODM196605 ONI196605 OXE196605 PHA196605 PQW196605 QAS196605 QKO196605 QUK196605 REG196605 ROC196605 RXY196605 SHU196605 SRQ196605 TBM196605 TLI196605 TVE196605 UFA196605 UOW196605 UYS196605 VIO196605 VSK196605 WCG196605 WMC196605 WVY196605 P262141 JM262141 TI262141 ADE262141 ANA262141 AWW262141 BGS262141 BQO262141 CAK262141 CKG262141 CUC262141 DDY262141 DNU262141 DXQ262141 EHM262141 ERI262141 FBE262141 FLA262141 FUW262141 GES262141 GOO262141 GYK262141 HIG262141 HSC262141 IBY262141 ILU262141 IVQ262141 JFM262141 JPI262141 JZE262141 KJA262141 KSW262141 LCS262141 LMO262141 LWK262141 MGG262141 MQC262141 MZY262141 NJU262141 NTQ262141 ODM262141 ONI262141 OXE262141 PHA262141 PQW262141 QAS262141 QKO262141 QUK262141 REG262141 ROC262141 RXY262141 SHU262141 SRQ262141 TBM262141 TLI262141 TVE262141 UFA262141 UOW262141 UYS262141 VIO262141 VSK262141 WCG262141 WMC262141 WVY262141 P327677 JM327677 TI327677 ADE327677 ANA327677 AWW327677 BGS327677 BQO327677 CAK327677 CKG327677 CUC327677 DDY327677 DNU327677 DXQ327677 EHM327677 ERI327677 FBE327677 FLA327677 FUW327677 GES327677 GOO327677 GYK327677 HIG327677 HSC327677 IBY327677 ILU327677 IVQ327677 JFM327677 JPI327677 JZE327677 KJA327677 KSW327677 LCS327677 LMO327677 LWK327677 MGG327677 MQC327677 MZY327677 NJU327677 NTQ327677 ODM327677 ONI327677 OXE327677 PHA327677 PQW327677 QAS327677 QKO327677 QUK327677 REG327677 ROC327677 RXY327677 SHU327677 SRQ327677 TBM327677 TLI327677 TVE327677 UFA327677 UOW327677 UYS327677 VIO327677 VSK327677 WCG327677 WMC327677 WVY327677 P393213 JM393213 TI393213 ADE393213 ANA393213 AWW393213 BGS393213 BQO393213 CAK393213 CKG393213 CUC393213 DDY393213 DNU393213 DXQ393213 EHM393213 ERI393213 FBE393213 FLA393213 FUW393213 GES393213 GOO393213 GYK393213 HIG393213 HSC393213 IBY393213 ILU393213 IVQ393213 JFM393213 JPI393213 JZE393213 KJA393213 KSW393213 LCS393213 LMO393213 LWK393213 MGG393213 MQC393213 MZY393213 NJU393213 NTQ393213 ODM393213 ONI393213 OXE393213 PHA393213 PQW393213 QAS393213 QKO393213 QUK393213 REG393213 ROC393213 RXY393213 SHU393213 SRQ393213 TBM393213 TLI393213 TVE393213 UFA393213 UOW393213 UYS393213 VIO393213 VSK393213 WCG393213 WMC393213 WVY393213 P458749 JM458749 TI458749 ADE458749 ANA458749 AWW458749 BGS458749 BQO458749 CAK458749 CKG458749 CUC458749 DDY458749 DNU458749 DXQ458749 EHM458749 ERI458749 FBE458749 FLA458749 FUW458749 GES458749 GOO458749 GYK458749 HIG458749 HSC458749 IBY458749 ILU458749 IVQ458749 JFM458749 JPI458749 JZE458749 KJA458749 KSW458749 LCS458749 LMO458749 LWK458749 MGG458749 MQC458749 MZY458749 NJU458749 NTQ458749 ODM458749 ONI458749 OXE458749 PHA458749 PQW458749 QAS458749 QKO458749 QUK458749 REG458749 ROC458749 RXY458749 SHU458749 SRQ458749 TBM458749 TLI458749 TVE458749 UFA458749 UOW458749 UYS458749 VIO458749 VSK458749 WCG458749 WMC458749 WVY458749 P524285 JM524285 TI524285 ADE524285 ANA524285 AWW524285 BGS524285 BQO524285 CAK524285 CKG524285 CUC524285 DDY524285 DNU524285 DXQ524285 EHM524285 ERI524285 FBE524285 FLA524285 FUW524285 GES524285 GOO524285 GYK524285 HIG524285 HSC524285 IBY524285 ILU524285 IVQ524285 JFM524285 JPI524285 JZE524285 KJA524285 KSW524285 LCS524285 LMO524285 LWK524285 MGG524285 MQC524285 MZY524285 NJU524285 NTQ524285 ODM524285 ONI524285 OXE524285 PHA524285 PQW524285 QAS524285 QKO524285 QUK524285 REG524285 ROC524285 RXY524285 SHU524285 SRQ524285 TBM524285 TLI524285 TVE524285 UFA524285 UOW524285 UYS524285 VIO524285 VSK524285 WCG524285 WMC524285 WVY524285 P589821 JM589821 TI589821 ADE589821 ANA589821 AWW589821 BGS589821 BQO589821 CAK589821 CKG589821 CUC589821 DDY589821 DNU589821 DXQ589821 EHM589821 ERI589821 FBE589821 FLA589821 FUW589821 GES589821 GOO589821 GYK589821 HIG589821 HSC589821 IBY589821 ILU589821 IVQ589821 JFM589821 JPI589821 JZE589821 KJA589821 KSW589821 LCS589821 LMO589821 LWK589821 MGG589821 MQC589821 MZY589821 NJU589821 NTQ589821 ODM589821 ONI589821 OXE589821 PHA589821 PQW589821 QAS589821 QKO589821 QUK589821 REG589821 ROC589821 RXY589821 SHU589821 SRQ589821 TBM589821 TLI589821 TVE589821 UFA589821 UOW589821 UYS589821 VIO589821 VSK589821 WCG589821 WMC589821 WVY589821 P655357 JM655357 TI655357 ADE655357 ANA655357 AWW655357 BGS655357 BQO655357 CAK655357 CKG655357 CUC655357 DDY655357 DNU655357 DXQ655357 EHM655357 ERI655357 FBE655357 FLA655357 FUW655357 GES655357 GOO655357 GYK655357 HIG655357 HSC655357 IBY655357 ILU655357 IVQ655357 JFM655357 JPI655357 JZE655357 KJA655357 KSW655357 LCS655357 LMO655357 LWK655357 MGG655357 MQC655357 MZY655357 NJU655357 NTQ655357 ODM655357 ONI655357 OXE655357 PHA655357 PQW655357 QAS655357 QKO655357 QUK655357 REG655357 ROC655357 RXY655357 SHU655357 SRQ655357 TBM655357 TLI655357 TVE655357 UFA655357 UOW655357 UYS655357 VIO655357 VSK655357 WCG655357 WMC655357 WVY655357 P720893 JM720893 TI720893 ADE720893 ANA720893 AWW720893 BGS720893 BQO720893 CAK720893 CKG720893 CUC720893 DDY720893 DNU720893 DXQ720893 EHM720893 ERI720893 FBE720893 FLA720893 FUW720893 GES720893 GOO720893 GYK720893 HIG720893 HSC720893 IBY720893 ILU720893 IVQ720893 JFM720893 JPI720893 JZE720893 KJA720893 KSW720893 LCS720893 LMO720893 LWK720893 MGG720893 MQC720893 MZY720893 NJU720893 NTQ720893 ODM720893 ONI720893 OXE720893 PHA720893 PQW720893 QAS720893 QKO720893 QUK720893 REG720893 ROC720893 RXY720893 SHU720893 SRQ720893 TBM720893 TLI720893 TVE720893 UFA720893 UOW720893 UYS720893 VIO720893 VSK720893 WCG720893 WMC720893 WVY720893 P786429 JM786429 TI786429 ADE786429 ANA786429 AWW786429 BGS786429 BQO786429 CAK786429 CKG786429 CUC786429 DDY786429 DNU786429 DXQ786429 EHM786429 ERI786429 FBE786429 FLA786429 FUW786429 GES786429 GOO786429 GYK786429 HIG786429 HSC786429 IBY786429 ILU786429 IVQ786429 JFM786429 JPI786429 JZE786429 KJA786429 KSW786429 LCS786429 LMO786429 LWK786429 MGG786429 MQC786429 MZY786429 NJU786429 NTQ786429 ODM786429 ONI786429 OXE786429 PHA786429 PQW786429 QAS786429 QKO786429 QUK786429 REG786429 ROC786429 RXY786429 SHU786429 SRQ786429 TBM786429 TLI786429 TVE786429 UFA786429 UOW786429 UYS786429 VIO786429 VSK786429 WCG786429 WMC786429 WVY786429 P851965 JM851965 TI851965 ADE851965 ANA851965 AWW851965 BGS851965 BQO851965 CAK851965 CKG851965 CUC851965 DDY851965 DNU851965 DXQ851965 EHM851965 ERI851965 FBE851965 FLA851965 FUW851965 GES851965 GOO851965 GYK851965 HIG851965 HSC851965 IBY851965 ILU851965 IVQ851965 JFM851965 JPI851965 JZE851965 KJA851965 KSW851965 LCS851965 LMO851965 LWK851965 MGG851965 MQC851965 MZY851965 NJU851965 NTQ851965 ODM851965 ONI851965 OXE851965 PHA851965 PQW851965 QAS851965 QKO851965 QUK851965 REG851965 ROC851965 RXY851965 SHU851965 SRQ851965 TBM851965 TLI851965 TVE851965 UFA851965 UOW851965 UYS851965 VIO851965 VSK851965 WCG851965 WMC851965 WVY851965 P917501 JM917501 TI917501 ADE917501 ANA917501 AWW917501 BGS917501 BQO917501 CAK917501 CKG917501 CUC917501 DDY917501 DNU917501 DXQ917501 EHM917501 ERI917501 FBE917501 FLA917501 FUW917501 GES917501 GOO917501 GYK917501 HIG917501 HSC917501 IBY917501 ILU917501 IVQ917501 JFM917501 JPI917501 JZE917501 KJA917501 KSW917501 LCS917501 LMO917501 LWK917501 MGG917501 MQC917501 MZY917501 NJU917501 NTQ917501 ODM917501 ONI917501 OXE917501 PHA917501 PQW917501 QAS917501 QKO917501 QUK917501 REG917501 ROC917501 RXY917501 SHU917501 SRQ917501 TBM917501 TLI917501 TVE917501 UFA917501 UOW917501 UYS917501 VIO917501 VSK917501 WCG917501 WMC917501 WVY917501 P983037 JM983037 TI983037 ADE983037 ANA983037 AWW983037 BGS983037 BQO983037 CAK983037 CKG983037 CUC983037 DDY983037 DNU983037 DXQ983037 EHM983037 ERI983037 FBE983037 FLA983037 FUW983037 GES983037 GOO983037 GYK983037 HIG983037 HSC983037 IBY983037 ILU983037 IVQ983037 JFM983037 JPI983037 JZE983037 KJA983037 KSW983037 LCS983037 LMO983037 LWK983037 MGG983037 MQC983037 MZY983037 NJU983037 NTQ983037 ODM983037 ONI983037 OXE983037 PHA983037 PQW983037 QAS983037 QKO983037 QUK983037 REG983037 ROC983037 RXY983037 SHU983037 SRQ983037 TBM983037 TLI983037 TVE983037 UFA983037 UOW983037 UYS983037 VIO983037 VSK983037 WCG983037 WMC983037 WVY983037 SY1:SY3 JC46:JC65532 SY46:SY65532 ACU46:ACU65532 AMQ46:AMQ65532 AWM46:AWM65532 BGI46:BGI65532 BQE46:BQE65532 CAA46:CAA65532 CJW46:CJW65532 CTS46:CTS65532 DDO46:DDO65532 DNK46:DNK65532 DXG46:DXG65532 EHC46:EHC65532 EQY46:EQY65532 FAU46:FAU65532 FKQ46:FKQ65532 FUM46:FUM65532 GEI46:GEI65532 GOE46:GOE65532 GYA46:GYA65532 HHW46:HHW65532 HRS46:HRS65532 IBO46:IBO65532 ILK46:ILK65532 IVG46:IVG65532 JFC46:JFC65532 JOY46:JOY65532 JYU46:JYU65532 KIQ46:KIQ65532 KSM46:KSM65532 LCI46:LCI65532 LME46:LME65532 LWA46:LWA65532 MFW46:MFW65532 MPS46:MPS65532 MZO46:MZO65532 NJK46:NJK65532 NTG46:NTG65532 ODC46:ODC65532 OMY46:OMY65532 OWU46:OWU65532 PGQ46:PGQ65532 PQM46:PQM65532 QAI46:QAI65532 QKE46:QKE65532 QUA46:QUA65532 RDW46:RDW65532 RNS46:RNS65532 RXO46:RXO65532 SHK46:SHK65532 SRG46:SRG65532 TBC46:TBC65532 TKY46:TKY65532 TUU46:TUU65532 UEQ46:UEQ65532 UOM46:UOM65532 UYI46:UYI65532 VIE46:VIE65532 VSA46:VSA65532 WBW46:WBW65532 WLS46:WLS65532 WVO46:WVO65532 B65582:E131068 JC65582:JC131068 SY65582:SY131068 ACU65582:ACU131068 AMQ65582:AMQ131068 AWM65582:AWM131068 BGI65582:BGI131068 BQE65582:BQE131068 CAA65582:CAA131068 CJW65582:CJW131068 CTS65582:CTS131068 DDO65582:DDO131068 DNK65582:DNK131068 DXG65582:DXG131068 EHC65582:EHC131068 EQY65582:EQY131068 FAU65582:FAU131068 FKQ65582:FKQ131068 FUM65582:FUM131068 GEI65582:GEI131068 GOE65582:GOE131068 GYA65582:GYA131068 HHW65582:HHW131068 HRS65582:HRS131068 IBO65582:IBO131068 ILK65582:ILK131068 IVG65582:IVG131068 JFC65582:JFC131068 JOY65582:JOY131068 JYU65582:JYU131068 KIQ65582:KIQ131068 KSM65582:KSM131068 LCI65582:LCI131068 LME65582:LME131068 LWA65582:LWA131068 MFW65582:MFW131068 MPS65582:MPS131068 MZO65582:MZO131068 NJK65582:NJK131068 NTG65582:NTG131068 ODC65582:ODC131068 OMY65582:OMY131068 OWU65582:OWU131068 PGQ65582:PGQ131068 PQM65582:PQM131068 QAI65582:QAI131068 QKE65582:QKE131068 QUA65582:QUA131068 RDW65582:RDW131068 RNS65582:RNS131068 RXO65582:RXO131068 SHK65582:SHK131068 SRG65582:SRG131068 TBC65582:TBC131068 TKY65582:TKY131068 TUU65582:TUU131068 UEQ65582:UEQ131068 UOM65582:UOM131068 UYI65582:UYI131068 VIE65582:VIE131068 VSA65582:VSA131068 WBW65582:WBW131068 WLS65582:WLS131068 WVO65582:WVO131068 B131118:E196604 JC131118:JC196604 SY131118:SY196604 ACU131118:ACU196604 AMQ131118:AMQ196604 AWM131118:AWM196604 BGI131118:BGI196604 BQE131118:BQE196604 CAA131118:CAA196604 CJW131118:CJW196604 CTS131118:CTS196604 DDO131118:DDO196604 DNK131118:DNK196604 DXG131118:DXG196604 EHC131118:EHC196604 EQY131118:EQY196604 FAU131118:FAU196604 FKQ131118:FKQ196604 FUM131118:FUM196604 GEI131118:GEI196604 GOE131118:GOE196604 GYA131118:GYA196604 HHW131118:HHW196604 HRS131118:HRS196604 IBO131118:IBO196604 ILK131118:ILK196604 IVG131118:IVG196604 JFC131118:JFC196604 JOY131118:JOY196604 JYU131118:JYU196604 KIQ131118:KIQ196604 KSM131118:KSM196604 LCI131118:LCI196604 LME131118:LME196604 LWA131118:LWA196604 MFW131118:MFW196604 MPS131118:MPS196604 MZO131118:MZO196604 NJK131118:NJK196604 NTG131118:NTG196604 ODC131118:ODC196604 OMY131118:OMY196604 OWU131118:OWU196604 PGQ131118:PGQ196604 PQM131118:PQM196604 QAI131118:QAI196604 QKE131118:QKE196604 QUA131118:QUA196604 RDW131118:RDW196604 RNS131118:RNS196604 RXO131118:RXO196604 SHK131118:SHK196604 SRG131118:SRG196604 TBC131118:TBC196604 TKY131118:TKY196604 TUU131118:TUU196604 UEQ131118:UEQ196604 UOM131118:UOM196604 UYI131118:UYI196604 VIE131118:VIE196604 VSA131118:VSA196604 WBW131118:WBW196604 WLS131118:WLS196604 WVO131118:WVO196604 B196654:E262140 JC196654:JC262140 SY196654:SY262140 ACU196654:ACU262140 AMQ196654:AMQ262140 AWM196654:AWM262140 BGI196654:BGI262140 BQE196654:BQE262140 CAA196654:CAA262140 CJW196654:CJW262140 CTS196654:CTS262140 DDO196654:DDO262140 DNK196654:DNK262140 DXG196654:DXG262140 EHC196654:EHC262140 EQY196654:EQY262140 FAU196654:FAU262140 FKQ196654:FKQ262140 FUM196654:FUM262140 GEI196654:GEI262140 GOE196654:GOE262140 GYA196654:GYA262140 HHW196654:HHW262140 HRS196654:HRS262140 IBO196654:IBO262140 ILK196654:ILK262140 IVG196654:IVG262140 JFC196654:JFC262140 JOY196654:JOY262140 JYU196654:JYU262140 KIQ196654:KIQ262140 KSM196654:KSM262140 LCI196654:LCI262140 LME196654:LME262140 LWA196654:LWA262140 MFW196654:MFW262140 MPS196654:MPS262140 MZO196654:MZO262140 NJK196654:NJK262140 NTG196654:NTG262140 ODC196654:ODC262140 OMY196654:OMY262140 OWU196654:OWU262140 PGQ196654:PGQ262140 PQM196654:PQM262140 QAI196654:QAI262140 QKE196654:QKE262140 QUA196654:QUA262140 RDW196654:RDW262140 RNS196654:RNS262140 RXO196654:RXO262140 SHK196654:SHK262140 SRG196654:SRG262140 TBC196654:TBC262140 TKY196654:TKY262140 TUU196654:TUU262140 UEQ196654:UEQ262140 UOM196654:UOM262140 UYI196654:UYI262140 VIE196654:VIE262140 VSA196654:VSA262140 WBW196654:WBW262140 WLS196654:WLS262140 WVO196654:WVO262140 B262190:E327676 JC262190:JC327676 SY262190:SY327676 ACU262190:ACU327676 AMQ262190:AMQ327676 AWM262190:AWM327676 BGI262190:BGI327676 BQE262190:BQE327676 CAA262190:CAA327676 CJW262190:CJW327676 CTS262190:CTS327676 DDO262190:DDO327676 DNK262190:DNK327676 DXG262190:DXG327676 EHC262190:EHC327676 EQY262190:EQY327676 FAU262190:FAU327676 FKQ262190:FKQ327676 FUM262190:FUM327676 GEI262190:GEI327676 GOE262190:GOE327676 GYA262190:GYA327676 HHW262190:HHW327676 HRS262190:HRS327676 IBO262190:IBO327676 ILK262190:ILK327676 IVG262190:IVG327676 JFC262190:JFC327676 JOY262190:JOY327676 JYU262190:JYU327676 KIQ262190:KIQ327676 KSM262190:KSM327676 LCI262190:LCI327676 LME262190:LME327676 LWA262190:LWA327676 MFW262190:MFW327676 MPS262190:MPS327676 MZO262190:MZO327676 NJK262190:NJK327676 NTG262190:NTG327676 ODC262190:ODC327676 OMY262190:OMY327676 OWU262190:OWU327676 PGQ262190:PGQ327676 PQM262190:PQM327676 QAI262190:QAI327676 QKE262190:QKE327676 QUA262190:QUA327676 RDW262190:RDW327676 RNS262190:RNS327676 RXO262190:RXO327676 SHK262190:SHK327676 SRG262190:SRG327676 TBC262190:TBC327676 TKY262190:TKY327676 TUU262190:TUU327676 UEQ262190:UEQ327676 UOM262190:UOM327676 UYI262190:UYI327676 VIE262190:VIE327676 VSA262190:VSA327676 WBW262190:WBW327676 WLS262190:WLS327676 WVO262190:WVO327676 B327726:E393212 JC327726:JC393212 SY327726:SY393212 ACU327726:ACU393212 AMQ327726:AMQ393212 AWM327726:AWM393212 BGI327726:BGI393212 BQE327726:BQE393212 CAA327726:CAA393212 CJW327726:CJW393212 CTS327726:CTS393212 DDO327726:DDO393212 DNK327726:DNK393212 DXG327726:DXG393212 EHC327726:EHC393212 EQY327726:EQY393212 FAU327726:FAU393212 FKQ327726:FKQ393212 FUM327726:FUM393212 GEI327726:GEI393212 GOE327726:GOE393212 GYA327726:GYA393212 HHW327726:HHW393212 HRS327726:HRS393212 IBO327726:IBO393212 ILK327726:ILK393212 IVG327726:IVG393212 JFC327726:JFC393212 JOY327726:JOY393212 JYU327726:JYU393212 KIQ327726:KIQ393212 KSM327726:KSM393212 LCI327726:LCI393212 LME327726:LME393212 LWA327726:LWA393212 MFW327726:MFW393212 MPS327726:MPS393212 MZO327726:MZO393212 NJK327726:NJK393212 NTG327726:NTG393212 ODC327726:ODC393212 OMY327726:OMY393212 OWU327726:OWU393212 PGQ327726:PGQ393212 PQM327726:PQM393212 QAI327726:QAI393212 QKE327726:QKE393212 QUA327726:QUA393212 RDW327726:RDW393212 RNS327726:RNS393212 RXO327726:RXO393212 SHK327726:SHK393212 SRG327726:SRG393212 TBC327726:TBC393212 TKY327726:TKY393212 TUU327726:TUU393212 UEQ327726:UEQ393212 UOM327726:UOM393212 UYI327726:UYI393212 VIE327726:VIE393212 VSA327726:VSA393212 WBW327726:WBW393212 WLS327726:WLS393212 WVO327726:WVO393212 B393262:E458748 JC393262:JC458748 SY393262:SY458748 ACU393262:ACU458748 AMQ393262:AMQ458748 AWM393262:AWM458748 BGI393262:BGI458748 BQE393262:BQE458748 CAA393262:CAA458748 CJW393262:CJW458748 CTS393262:CTS458748 DDO393262:DDO458748 DNK393262:DNK458748 DXG393262:DXG458748 EHC393262:EHC458748 EQY393262:EQY458748 FAU393262:FAU458748 FKQ393262:FKQ458748 FUM393262:FUM458748 GEI393262:GEI458748 GOE393262:GOE458748 GYA393262:GYA458748 HHW393262:HHW458748 HRS393262:HRS458748 IBO393262:IBO458748 ILK393262:ILK458748 IVG393262:IVG458748 JFC393262:JFC458748 JOY393262:JOY458748 JYU393262:JYU458748 KIQ393262:KIQ458748 KSM393262:KSM458748 LCI393262:LCI458748 LME393262:LME458748 LWA393262:LWA458748 MFW393262:MFW458748 MPS393262:MPS458748 MZO393262:MZO458748 NJK393262:NJK458748 NTG393262:NTG458748 ODC393262:ODC458748 OMY393262:OMY458748 OWU393262:OWU458748 PGQ393262:PGQ458748 PQM393262:PQM458748 QAI393262:QAI458748 QKE393262:QKE458748 QUA393262:QUA458748 RDW393262:RDW458748 RNS393262:RNS458748 RXO393262:RXO458748 SHK393262:SHK458748 SRG393262:SRG458748 TBC393262:TBC458748 TKY393262:TKY458748 TUU393262:TUU458748 UEQ393262:UEQ458748 UOM393262:UOM458748 UYI393262:UYI458748 VIE393262:VIE458748 VSA393262:VSA458748 WBW393262:WBW458748 WLS393262:WLS458748 WVO393262:WVO458748 B458798:E524284 JC458798:JC524284 SY458798:SY524284 ACU458798:ACU524284 AMQ458798:AMQ524284 AWM458798:AWM524284 BGI458798:BGI524284 BQE458798:BQE524284 CAA458798:CAA524284 CJW458798:CJW524284 CTS458798:CTS524284 DDO458798:DDO524284 DNK458798:DNK524284 DXG458798:DXG524284 EHC458798:EHC524284 EQY458798:EQY524284 FAU458798:FAU524284 FKQ458798:FKQ524284 FUM458798:FUM524284 GEI458798:GEI524284 GOE458798:GOE524284 GYA458798:GYA524284 HHW458798:HHW524284 HRS458798:HRS524284 IBO458798:IBO524284 ILK458798:ILK524284 IVG458798:IVG524284 JFC458798:JFC524284 JOY458798:JOY524284 JYU458798:JYU524284 KIQ458798:KIQ524284 KSM458798:KSM524284 LCI458798:LCI524284 LME458798:LME524284 LWA458798:LWA524284 MFW458798:MFW524284 MPS458798:MPS524284 MZO458798:MZO524284 NJK458798:NJK524284 NTG458798:NTG524284 ODC458798:ODC524284 OMY458798:OMY524284 OWU458798:OWU524284 PGQ458798:PGQ524284 PQM458798:PQM524284 QAI458798:QAI524284 QKE458798:QKE524284 QUA458798:QUA524284 RDW458798:RDW524284 RNS458798:RNS524284 RXO458798:RXO524284 SHK458798:SHK524284 SRG458798:SRG524284 TBC458798:TBC524284 TKY458798:TKY524284 TUU458798:TUU524284 UEQ458798:UEQ524284 UOM458798:UOM524284 UYI458798:UYI524284 VIE458798:VIE524284 VSA458798:VSA524284 WBW458798:WBW524284 WLS458798:WLS524284 WVO458798:WVO524284 B524334:E589820 JC524334:JC589820 SY524334:SY589820 ACU524334:ACU589820 AMQ524334:AMQ589820 AWM524334:AWM589820 BGI524334:BGI589820 BQE524334:BQE589820 CAA524334:CAA589820 CJW524334:CJW589820 CTS524334:CTS589820 DDO524334:DDO589820 DNK524334:DNK589820 DXG524334:DXG589820 EHC524334:EHC589820 EQY524334:EQY589820 FAU524334:FAU589820 FKQ524334:FKQ589820 FUM524334:FUM589820 GEI524334:GEI589820 GOE524334:GOE589820 GYA524334:GYA589820 HHW524334:HHW589820 HRS524334:HRS589820 IBO524334:IBO589820 ILK524334:ILK589820 IVG524334:IVG589820 JFC524334:JFC589820 JOY524334:JOY589820 JYU524334:JYU589820 KIQ524334:KIQ589820 KSM524334:KSM589820 LCI524334:LCI589820 LME524334:LME589820 LWA524334:LWA589820 MFW524334:MFW589820 MPS524334:MPS589820 MZO524334:MZO589820 NJK524334:NJK589820 NTG524334:NTG589820 ODC524334:ODC589820 OMY524334:OMY589820 OWU524334:OWU589820 PGQ524334:PGQ589820 PQM524334:PQM589820 QAI524334:QAI589820 QKE524334:QKE589820 QUA524334:QUA589820 RDW524334:RDW589820 RNS524334:RNS589820 RXO524334:RXO589820 SHK524334:SHK589820 SRG524334:SRG589820 TBC524334:TBC589820 TKY524334:TKY589820 TUU524334:TUU589820 UEQ524334:UEQ589820 UOM524334:UOM589820 UYI524334:UYI589820 VIE524334:VIE589820 VSA524334:VSA589820 WBW524334:WBW589820 WLS524334:WLS589820 WVO524334:WVO589820 B589870:E655356 JC589870:JC655356 SY589870:SY655356 ACU589870:ACU655356 AMQ589870:AMQ655356 AWM589870:AWM655356 BGI589870:BGI655356 BQE589870:BQE655356 CAA589870:CAA655356 CJW589870:CJW655356 CTS589870:CTS655356 DDO589870:DDO655356 DNK589870:DNK655356 DXG589870:DXG655356 EHC589870:EHC655356 EQY589870:EQY655356 FAU589870:FAU655356 FKQ589870:FKQ655356 FUM589870:FUM655356 GEI589870:GEI655356 GOE589870:GOE655356 GYA589870:GYA655356 HHW589870:HHW655356 HRS589870:HRS655356 IBO589870:IBO655356 ILK589870:ILK655356 IVG589870:IVG655356 JFC589870:JFC655356 JOY589870:JOY655356 JYU589870:JYU655356 KIQ589870:KIQ655356 KSM589870:KSM655356 LCI589870:LCI655356 LME589870:LME655356 LWA589870:LWA655356 MFW589870:MFW655356 MPS589870:MPS655356 MZO589870:MZO655356 NJK589870:NJK655356 NTG589870:NTG655356 ODC589870:ODC655356 OMY589870:OMY655356 OWU589870:OWU655356 PGQ589870:PGQ655356 PQM589870:PQM655356 QAI589870:QAI655356 QKE589870:QKE655356 QUA589870:QUA655356 RDW589870:RDW655356 RNS589870:RNS655356 RXO589870:RXO655356 SHK589870:SHK655356 SRG589870:SRG655356 TBC589870:TBC655356 TKY589870:TKY655356 TUU589870:TUU655356 UEQ589870:UEQ655356 UOM589870:UOM655356 UYI589870:UYI655356 VIE589870:VIE655356 VSA589870:VSA655356 WBW589870:WBW655356 WLS589870:WLS655356 WVO589870:WVO655356 B655406:E720892 JC655406:JC720892 SY655406:SY720892 ACU655406:ACU720892 AMQ655406:AMQ720892 AWM655406:AWM720892 BGI655406:BGI720892 BQE655406:BQE720892 CAA655406:CAA720892 CJW655406:CJW720892 CTS655406:CTS720892 DDO655406:DDO720892 DNK655406:DNK720892 DXG655406:DXG720892 EHC655406:EHC720892 EQY655406:EQY720892 FAU655406:FAU720892 FKQ655406:FKQ720892 FUM655406:FUM720892 GEI655406:GEI720892 GOE655406:GOE720892 GYA655406:GYA720892 HHW655406:HHW720892 HRS655406:HRS720892 IBO655406:IBO720892 ILK655406:ILK720892 IVG655406:IVG720892 JFC655406:JFC720892 JOY655406:JOY720892 JYU655406:JYU720892 KIQ655406:KIQ720892 KSM655406:KSM720892 LCI655406:LCI720892 LME655406:LME720892 LWA655406:LWA720892 MFW655406:MFW720892 MPS655406:MPS720892 MZO655406:MZO720892 NJK655406:NJK720892 NTG655406:NTG720892 ODC655406:ODC720892 OMY655406:OMY720892 OWU655406:OWU720892 PGQ655406:PGQ720892 PQM655406:PQM720892 QAI655406:QAI720892 QKE655406:QKE720892 QUA655406:QUA720892 RDW655406:RDW720892 RNS655406:RNS720892 RXO655406:RXO720892 SHK655406:SHK720892 SRG655406:SRG720892 TBC655406:TBC720892 TKY655406:TKY720892 TUU655406:TUU720892 UEQ655406:UEQ720892 UOM655406:UOM720892 UYI655406:UYI720892 VIE655406:VIE720892 VSA655406:VSA720892 WBW655406:WBW720892 WLS655406:WLS720892 WVO655406:WVO720892 B720942:E786428 JC720942:JC786428 SY720942:SY786428 ACU720942:ACU786428 AMQ720942:AMQ786428 AWM720942:AWM786428 BGI720942:BGI786428 BQE720942:BQE786428 CAA720942:CAA786428 CJW720942:CJW786428 CTS720942:CTS786428 DDO720942:DDO786428 DNK720942:DNK786428 DXG720942:DXG786428 EHC720942:EHC786428 EQY720942:EQY786428 FAU720942:FAU786428 FKQ720942:FKQ786428 FUM720942:FUM786428 GEI720942:GEI786428 GOE720942:GOE786428 GYA720942:GYA786428 HHW720942:HHW786428 HRS720942:HRS786428 IBO720942:IBO786428 ILK720942:ILK786428 IVG720942:IVG786428 JFC720942:JFC786428 JOY720942:JOY786428 JYU720942:JYU786428 KIQ720942:KIQ786428 KSM720942:KSM786428 LCI720942:LCI786428 LME720942:LME786428 LWA720942:LWA786428 MFW720942:MFW786428 MPS720942:MPS786428 MZO720942:MZO786428 NJK720942:NJK786428 NTG720942:NTG786428 ODC720942:ODC786428 OMY720942:OMY786428 OWU720942:OWU786428 PGQ720942:PGQ786428 PQM720942:PQM786428 QAI720942:QAI786428 QKE720942:QKE786428 QUA720942:QUA786428 RDW720942:RDW786428 RNS720942:RNS786428 RXO720942:RXO786428 SHK720942:SHK786428 SRG720942:SRG786428 TBC720942:TBC786428 TKY720942:TKY786428 TUU720942:TUU786428 UEQ720942:UEQ786428 UOM720942:UOM786428 UYI720942:UYI786428 VIE720942:VIE786428 VSA720942:VSA786428 WBW720942:WBW786428 WLS720942:WLS786428 WVO720942:WVO786428 B786478:E851964 JC786478:JC851964 SY786478:SY851964 ACU786478:ACU851964 AMQ786478:AMQ851964 AWM786478:AWM851964 BGI786478:BGI851964 BQE786478:BQE851964 CAA786478:CAA851964 CJW786478:CJW851964 CTS786478:CTS851964 DDO786478:DDO851964 DNK786478:DNK851964 DXG786478:DXG851964 EHC786478:EHC851964 EQY786478:EQY851964 FAU786478:FAU851964 FKQ786478:FKQ851964 FUM786478:FUM851964 GEI786478:GEI851964 GOE786478:GOE851964 GYA786478:GYA851964 HHW786478:HHW851964 HRS786478:HRS851964 IBO786478:IBO851964 ILK786478:ILK851964 IVG786478:IVG851964 JFC786478:JFC851964 JOY786478:JOY851964 JYU786478:JYU851964 KIQ786478:KIQ851964 KSM786478:KSM851964 LCI786478:LCI851964 LME786478:LME851964 LWA786478:LWA851964 MFW786478:MFW851964 MPS786478:MPS851964 MZO786478:MZO851964 NJK786478:NJK851964 NTG786478:NTG851964 ODC786478:ODC851964 OMY786478:OMY851964 OWU786478:OWU851964 PGQ786478:PGQ851964 PQM786478:PQM851964 QAI786478:QAI851964 QKE786478:QKE851964 QUA786478:QUA851964 RDW786478:RDW851964 RNS786478:RNS851964 RXO786478:RXO851964 SHK786478:SHK851964 SRG786478:SRG851964 TBC786478:TBC851964 TKY786478:TKY851964 TUU786478:TUU851964 UEQ786478:UEQ851964 UOM786478:UOM851964 UYI786478:UYI851964 VIE786478:VIE851964 VSA786478:VSA851964 WBW786478:WBW851964 WLS786478:WLS851964 WVO786478:WVO851964 B852014:E917500 JC852014:JC917500 SY852014:SY917500 ACU852014:ACU917500 AMQ852014:AMQ917500 AWM852014:AWM917500 BGI852014:BGI917500 BQE852014:BQE917500 CAA852014:CAA917500 CJW852014:CJW917500 CTS852014:CTS917500 DDO852014:DDO917500 DNK852014:DNK917500 DXG852014:DXG917500 EHC852014:EHC917500 EQY852014:EQY917500 FAU852014:FAU917500 FKQ852014:FKQ917500 FUM852014:FUM917500 GEI852014:GEI917500 GOE852014:GOE917500 GYA852014:GYA917500 HHW852014:HHW917500 HRS852014:HRS917500 IBO852014:IBO917500 ILK852014:ILK917500 IVG852014:IVG917500 JFC852014:JFC917500 JOY852014:JOY917500 JYU852014:JYU917500 KIQ852014:KIQ917500 KSM852014:KSM917500 LCI852014:LCI917500 LME852014:LME917500 LWA852014:LWA917500 MFW852014:MFW917500 MPS852014:MPS917500 MZO852014:MZO917500 NJK852014:NJK917500 NTG852014:NTG917500 ODC852014:ODC917500 OMY852014:OMY917500 OWU852014:OWU917500 PGQ852014:PGQ917500 PQM852014:PQM917500 QAI852014:QAI917500 QKE852014:QKE917500 QUA852014:QUA917500 RDW852014:RDW917500 RNS852014:RNS917500 RXO852014:RXO917500 SHK852014:SHK917500 SRG852014:SRG917500 TBC852014:TBC917500 TKY852014:TKY917500 TUU852014:TUU917500 UEQ852014:UEQ917500 UOM852014:UOM917500 UYI852014:UYI917500 VIE852014:VIE917500 VSA852014:VSA917500 WBW852014:WBW917500 WLS852014:WLS917500 WVO852014:WVO917500 B917550:E983036 JC917550:JC983036 SY917550:SY983036 ACU917550:ACU983036 AMQ917550:AMQ983036 AWM917550:AWM983036 BGI917550:BGI983036 BQE917550:BQE983036 CAA917550:CAA983036 CJW917550:CJW983036 CTS917550:CTS983036 DDO917550:DDO983036 DNK917550:DNK983036 DXG917550:DXG983036 EHC917550:EHC983036 EQY917550:EQY983036 FAU917550:FAU983036 FKQ917550:FKQ983036 FUM917550:FUM983036 GEI917550:GEI983036 GOE917550:GOE983036 GYA917550:GYA983036 HHW917550:HHW983036 HRS917550:HRS983036 IBO917550:IBO983036 ILK917550:ILK983036 IVG917550:IVG983036 JFC917550:JFC983036 JOY917550:JOY983036 JYU917550:JYU983036 KIQ917550:KIQ983036 KSM917550:KSM983036 LCI917550:LCI983036 LME917550:LME983036 LWA917550:LWA983036 MFW917550:MFW983036 MPS917550:MPS983036 MZO917550:MZO983036 NJK917550:NJK983036 NTG917550:NTG983036 ODC917550:ODC983036 OMY917550:OMY983036 OWU917550:OWU983036 PGQ917550:PGQ983036 PQM917550:PQM983036 QAI917550:QAI983036 QKE917550:QKE983036 QUA917550:QUA983036 RDW917550:RDW983036 RNS917550:RNS983036 RXO917550:RXO983036 SHK917550:SHK983036 SRG917550:SRG983036 TBC917550:TBC983036 TKY917550:TKY983036 TUU917550:TUU983036 UEQ917550:UEQ983036 UOM917550:UOM983036 UYI917550:UYI983036 VIE917550:VIE983036 VSA917550:VSA983036 WBW917550:WBW983036 WLS917550:WLS983036 WVO917550:WVO983036 B983086:E1048576 JC983086:JC1048576 SY983086:SY1048576 ACU983086:ACU1048576 AMQ983086:AMQ1048576 AWM983086:AWM1048576 BGI983086:BGI1048576 BQE983086:BQE1048576 CAA983086:CAA1048576 CJW983086:CJW1048576 CTS983086:CTS1048576 DDO983086:DDO1048576 DNK983086:DNK1048576 DXG983086:DXG1048576 EHC983086:EHC1048576 EQY983086:EQY1048576 FAU983086:FAU1048576 FKQ983086:FKQ1048576 FUM983086:FUM1048576 GEI983086:GEI1048576 GOE983086:GOE1048576 GYA983086:GYA1048576 HHW983086:HHW1048576 HRS983086:HRS1048576 IBO983086:IBO1048576 ILK983086:ILK1048576 IVG983086:IVG1048576 JFC983086:JFC1048576 JOY983086:JOY1048576 JYU983086:JYU1048576 KIQ983086:KIQ1048576 KSM983086:KSM1048576 LCI983086:LCI1048576 LME983086:LME1048576 LWA983086:LWA1048576 MFW983086:MFW1048576 MPS983086:MPS1048576 MZO983086:MZO1048576 NJK983086:NJK1048576 NTG983086:NTG1048576 ODC983086:ODC1048576 OMY983086:OMY1048576 OWU983086:OWU1048576 PGQ983086:PGQ1048576 PQM983086:PQM1048576 QAI983086:QAI1048576 QKE983086:QKE1048576 QUA983086:QUA1048576 RDW983086:RDW1048576 RNS983086:RNS1048576 RXO983086:RXO1048576 SHK983086:SHK1048576 SRG983086:SRG1048576 TBC983086:TBC1048576 TKY983086:TKY1048576 TUU983086:TUU1048576 UEQ983086:UEQ1048576 UOM983086:UOM1048576 UYI983086:UYI1048576 VIE983086:VIE1048576 VSA983086:VSA1048576 WBW983086:WBW1048576 WLS983086:WLS1048576 WVO983086:WVO1048576 I64:I65532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I65582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I131118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I196654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I262190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I327726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I393262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I458798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I524334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I589870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I655406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I720942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I786478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I852014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I917550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I983086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JC1:JC3 JF59:JF65532 TB59:TB65532 ACX59:ACX65532 AMT59:AMT65532 AWP59:AWP65532 BGL59:BGL65532 BQH59:BQH65532 CAD59:CAD65532 CJZ59:CJZ65532 CTV59:CTV65532 DDR59:DDR65532 DNN59:DNN65532 DXJ59:DXJ65532 EHF59:EHF65532 ERB59:ERB65532 FAX59:FAX65532 FKT59:FKT65532 FUP59:FUP65532 GEL59:GEL65532 GOH59:GOH65532 GYD59:GYD65532 HHZ59:HHZ65532 HRV59:HRV65532 IBR59:IBR65532 ILN59:ILN65532 IVJ59:IVJ65532 JFF59:JFF65532 JPB59:JPB65532 JYX59:JYX65532 KIT59:KIT65532 KSP59:KSP65532 LCL59:LCL65532 LMH59:LMH65532 LWD59:LWD65532 MFZ59:MFZ65532 MPV59:MPV65532 MZR59:MZR65532 NJN59:NJN65532 NTJ59:NTJ65532 ODF59:ODF65532 ONB59:ONB65532 OWX59:OWX65532 PGT59:PGT65532 PQP59:PQP65532 QAL59:QAL65532 QKH59:QKH65532 QUD59:QUD65532 RDZ59:RDZ65532 RNV59:RNV65532 RXR59:RXR65532 SHN59:SHN65532 SRJ59:SRJ65532 TBF59:TBF65532 TLB59:TLB65532 TUX59:TUX65532 UET59:UET65532 UOP59:UOP65532 UYL59:UYL65532 VIH59:VIH65532 VSD59:VSD65532 WBZ59:WBZ65532 WLV59:WLV65532 WVR59:WVR65532 I65595:I131068 JF65595:JF131068 TB65595:TB131068 ACX65595:ACX131068 AMT65595:AMT131068 AWP65595:AWP131068 BGL65595:BGL131068 BQH65595:BQH131068 CAD65595:CAD131068 CJZ65595:CJZ131068 CTV65595:CTV131068 DDR65595:DDR131068 DNN65595:DNN131068 DXJ65595:DXJ131068 EHF65595:EHF131068 ERB65595:ERB131068 FAX65595:FAX131068 FKT65595:FKT131068 FUP65595:FUP131068 GEL65595:GEL131068 GOH65595:GOH131068 GYD65595:GYD131068 HHZ65595:HHZ131068 HRV65595:HRV131068 IBR65595:IBR131068 ILN65595:ILN131068 IVJ65595:IVJ131068 JFF65595:JFF131068 JPB65595:JPB131068 JYX65595:JYX131068 KIT65595:KIT131068 KSP65595:KSP131068 LCL65595:LCL131068 LMH65595:LMH131068 LWD65595:LWD131068 MFZ65595:MFZ131068 MPV65595:MPV131068 MZR65595:MZR131068 NJN65595:NJN131068 NTJ65595:NTJ131068 ODF65595:ODF131068 ONB65595:ONB131068 OWX65595:OWX131068 PGT65595:PGT131068 PQP65595:PQP131068 QAL65595:QAL131068 QKH65595:QKH131068 QUD65595:QUD131068 RDZ65595:RDZ131068 RNV65595:RNV131068 RXR65595:RXR131068 SHN65595:SHN131068 SRJ65595:SRJ131068 TBF65595:TBF131068 TLB65595:TLB131068 TUX65595:TUX131068 UET65595:UET131068 UOP65595:UOP131068 UYL65595:UYL131068 VIH65595:VIH131068 VSD65595:VSD131068 WBZ65595:WBZ131068 WLV65595:WLV131068 WVR65595:WVR131068 I131131:I196604 JF131131:JF196604 TB131131:TB196604 ACX131131:ACX196604 AMT131131:AMT196604 AWP131131:AWP196604 BGL131131:BGL196604 BQH131131:BQH196604 CAD131131:CAD196604 CJZ131131:CJZ196604 CTV131131:CTV196604 DDR131131:DDR196604 DNN131131:DNN196604 DXJ131131:DXJ196604 EHF131131:EHF196604 ERB131131:ERB196604 FAX131131:FAX196604 FKT131131:FKT196604 FUP131131:FUP196604 GEL131131:GEL196604 GOH131131:GOH196604 GYD131131:GYD196604 HHZ131131:HHZ196604 HRV131131:HRV196604 IBR131131:IBR196604 ILN131131:ILN196604 IVJ131131:IVJ196604 JFF131131:JFF196604 JPB131131:JPB196604 JYX131131:JYX196604 KIT131131:KIT196604 KSP131131:KSP196604 LCL131131:LCL196604 LMH131131:LMH196604 LWD131131:LWD196604 MFZ131131:MFZ196604 MPV131131:MPV196604 MZR131131:MZR196604 NJN131131:NJN196604 NTJ131131:NTJ196604 ODF131131:ODF196604 ONB131131:ONB196604 OWX131131:OWX196604 PGT131131:PGT196604 PQP131131:PQP196604 QAL131131:QAL196604 QKH131131:QKH196604 QUD131131:QUD196604 RDZ131131:RDZ196604 RNV131131:RNV196604 RXR131131:RXR196604 SHN131131:SHN196604 SRJ131131:SRJ196604 TBF131131:TBF196604 TLB131131:TLB196604 TUX131131:TUX196604 UET131131:UET196604 UOP131131:UOP196604 UYL131131:UYL196604 VIH131131:VIH196604 VSD131131:VSD196604 WBZ131131:WBZ196604 WLV131131:WLV196604 WVR131131:WVR196604 I196667:I262140 JF196667:JF262140 TB196667:TB262140 ACX196667:ACX262140 AMT196667:AMT262140 AWP196667:AWP262140 BGL196667:BGL262140 BQH196667:BQH262140 CAD196667:CAD262140 CJZ196667:CJZ262140 CTV196667:CTV262140 DDR196667:DDR262140 DNN196667:DNN262140 DXJ196667:DXJ262140 EHF196667:EHF262140 ERB196667:ERB262140 FAX196667:FAX262140 FKT196667:FKT262140 FUP196667:FUP262140 GEL196667:GEL262140 GOH196667:GOH262140 GYD196667:GYD262140 HHZ196667:HHZ262140 HRV196667:HRV262140 IBR196667:IBR262140 ILN196667:ILN262140 IVJ196667:IVJ262140 JFF196667:JFF262140 JPB196667:JPB262140 JYX196667:JYX262140 KIT196667:KIT262140 KSP196667:KSP262140 LCL196667:LCL262140 LMH196667:LMH262140 LWD196667:LWD262140 MFZ196667:MFZ262140 MPV196667:MPV262140 MZR196667:MZR262140 NJN196667:NJN262140 NTJ196667:NTJ262140 ODF196667:ODF262140 ONB196667:ONB262140 OWX196667:OWX262140 PGT196667:PGT262140 PQP196667:PQP262140 QAL196667:QAL262140 QKH196667:QKH262140 QUD196667:QUD262140 RDZ196667:RDZ262140 RNV196667:RNV262140 RXR196667:RXR262140 SHN196667:SHN262140 SRJ196667:SRJ262140 TBF196667:TBF262140 TLB196667:TLB262140 TUX196667:TUX262140 UET196667:UET262140 UOP196667:UOP262140 UYL196667:UYL262140 VIH196667:VIH262140 VSD196667:VSD262140 WBZ196667:WBZ262140 WLV196667:WLV262140 WVR196667:WVR262140 I262203:I327676 JF262203:JF327676 TB262203:TB327676 ACX262203:ACX327676 AMT262203:AMT327676 AWP262203:AWP327676 BGL262203:BGL327676 BQH262203:BQH327676 CAD262203:CAD327676 CJZ262203:CJZ327676 CTV262203:CTV327676 DDR262203:DDR327676 DNN262203:DNN327676 DXJ262203:DXJ327676 EHF262203:EHF327676 ERB262203:ERB327676 FAX262203:FAX327676 FKT262203:FKT327676 FUP262203:FUP327676 GEL262203:GEL327676 GOH262203:GOH327676 GYD262203:GYD327676 HHZ262203:HHZ327676 HRV262203:HRV327676 IBR262203:IBR327676 ILN262203:ILN327676 IVJ262203:IVJ327676 JFF262203:JFF327676 JPB262203:JPB327676 JYX262203:JYX327676 KIT262203:KIT327676 KSP262203:KSP327676 LCL262203:LCL327676 LMH262203:LMH327676 LWD262203:LWD327676 MFZ262203:MFZ327676 MPV262203:MPV327676 MZR262203:MZR327676 NJN262203:NJN327676 NTJ262203:NTJ327676 ODF262203:ODF327676 ONB262203:ONB327676 OWX262203:OWX327676 PGT262203:PGT327676 PQP262203:PQP327676 QAL262203:QAL327676 QKH262203:QKH327676 QUD262203:QUD327676 RDZ262203:RDZ327676 RNV262203:RNV327676 RXR262203:RXR327676 SHN262203:SHN327676 SRJ262203:SRJ327676 TBF262203:TBF327676 TLB262203:TLB327676 TUX262203:TUX327676 UET262203:UET327676 UOP262203:UOP327676 UYL262203:UYL327676 VIH262203:VIH327676 VSD262203:VSD327676 WBZ262203:WBZ327676 WLV262203:WLV327676 WVR262203:WVR327676 I327739:I393212 JF327739:JF393212 TB327739:TB393212 ACX327739:ACX393212 AMT327739:AMT393212 AWP327739:AWP393212 BGL327739:BGL393212 BQH327739:BQH393212 CAD327739:CAD393212 CJZ327739:CJZ393212 CTV327739:CTV393212 DDR327739:DDR393212 DNN327739:DNN393212 DXJ327739:DXJ393212 EHF327739:EHF393212 ERB327739:ERB393212 FAX327739:FAX393212 FKT327739:FKT393212 FUP327739:FUP393212 GEL327739:GEL393212 GOH327739:GOH393212 GYD327739:GYD393212 HHZ327739:HHZ393212 HRV327739:HRV393212 IBR327739:IBR393212 ILN327739:ILN393212 IVJ327739:IVJ393212 JFF327739:JFF393212 JPB327739:JPB393212 JYX327739:JYX393212 KIT327739:KIT393212 KSP327739:KSP393212 LCL327739:LCL393212 LMH327739:LMH393212 LWD327739:LWD393212 MFZ327739:MFZ393212 MPV327739:MPV393212 MZR327739:MZR393212 NJN327739:NJN393212 NTJ327739:NTJ393212 ODF327739:ODF393212 ONB327739:ONB393212 OWX327739:OWX393212 PGT327739:PGT393212 PQP327739:PQP393212 QAL327739:QAL393212 QKH327739:QKH393212 QUD327739:QUD393212 RDZ327739:RDZ393212 RNV327739:RNV393212 RXR327739:RXR393212 SHN327739:SHN393212 SRJ327739:SRJ393212 TBF327739:TBF393212 TLB327739:TLB393212 TUX327739:TUX393212 UET327739:UET393212 UOP327739:UOP393212 UYL327739:UYL393212 VIH327739:VIH393212 VSD327739:VSD393212 WBZ327739:WBZ393212 WLV327739:WLV393212 WVR327739:WVR393212 I393275:I458748 JF393275:JF458748 TB393275:TB458748 ACX393275:ACX458748 AMT393275:AMT458748 AWP393275:AWP458748 BGL393275:BGL458748 BQH393275:BQH458748 CAD393275:CAD458748 CJZ393275:CJZ458748 CTV393275:CTV458748 DDR393275:DDR458748 DNN393275:DNN458748 DXJ393275:DXJ458748 EHF393275:EHF458748 ERB393275:ERB458748 FAX393275:FAX458748 FKT393275:FKT458748 FUP393275:FUP458748 GEL393275:GEL458748 GOH393275:GOH458748 GYD393275:GYD458748 HHZ393275:HHZ458748 HRV393275:HRV458748 IBR393275:IBR458748 ILN393275:ILN458748 IVJ393275:IVJ458748 JFF393275:JFF458748 JPB393275:JPB458748 JYX393275:JYX458748 KIT393275:KIT458748 KSP393275:KSP458748 LCL393275:LCL458748 LMH393275:LMH458748 LWD393275:LWD458748 MFZ393275:MFZ458748 MPV393275:MPV458748 MZR393275:MZR458748 NJN393275:NJN458748 NTJ393275:NTJ458748 ODF393275:ODF458748 ONB393275:ONB458748 OWX393275:OWX458748 PGT393275:PGT458748 PQP393275:PQP458748 QAL393275:QAL458748 QKH393275:QKH458748 QUD393275:QUD458748 RDZ393275:RDZ458748 RNV393275:RNV458748 RXR393275:RXR458748 SHN393275:SHN458748 SRJ393275:SRJ458748 TBF393275:TBF458748 TLB393275:TLB458748 TUX393275:TUX458748 UET393275:UET458748 UOP393275:UOP458748 UYL393275:UYL458748 VIH393275:VIH458748 VSD393275:VSD458748 WBZ393275:WBZ458748 WLV393275:WLV458748 WVR393275:WVR458748 I458811:I524284 JF458811:JF524284 TB458811:TB524284 ACX458811:ACX524284 AMT458811:AMT524284 AWP458811:AWP524284 BGL458811:BGL524284 BQH458811:BQH524284 CAD458811:CAD524284 CJZ458811:CJZ524284 CTV458811:CTV524284 DDR458811:DDR524284 DNN458811:DNN524284 DXJ458811:DXJ524284 EHF458811:EHF524284 ERB458811:ERB524284 FAX458811:FAX524284 FKT458811:FKT524284 FUP458811:FUP524284 GEL458811:GEL524284 GOH458811:GOH524284 GYD458811:GYD524284 HHZ458811:HHZ524284 HRV458811:HRV524284 IBR458811:IBR524284 ILN458811:ILN524284 IVJ458811:IVJ524284 JFF458811:JFF524284 JPB458811:JPB524284 JYX458811:JYX524284 KIT458811:KIT524284 KSP458811:KSP524284 LCL458811:LCL524284 LMH458811:LMH524284 LWD458811:LWD524284 MFZ458811:MFZ524284 MPV458811:MPV524284 MZR458811:MZR524284 NJN458811:NJN524284 NTJ458811:NTJ524284 ODF458811:ODF524284 ONB458811:ONB524284 OWX458811:OWX524284 PGT458811:PGT524284 PQP458811:PQP524284 QAL458811:QAL524284 QKH458811:QKH524284 QUD458811:QUD524284 RDZ458811:RDZ524284 RNV458811:RNV524284 RXR458811:RXR524284 SHN458811:SHN524284 SRJ458811:SRJ524284 TBF458811:TBF524284 TLB458811:TLB524284 TUX458811:TUX524284 UET458811:UET524284 UOP458811:UOP524284 UYL458811:UYL524284 VIH458811:VIH524284 VSD458811:VSD524284 WBZ458811:WBZ524284 WLV458811:WLV524284 WVR458811:WVR524284 I524347:I589820 JF524347:JF589820 TB524347:TB589820 ACX524347:ACX589820 AMT524347:AMT589820 AWP524347:AWP589820 BGL524347:BGL589820 BQH524347:BQH589820 CAD524347:CAD589820 CJZ524347:CJZ589820 CTV524347:CTV589820 DDR524347:DDR589820 DNN524347:DNN589820 DXJ524347:DXJ589820 EHF524347:EHF589820 ERB524347:ERB589820 FAX524347:FAX589820 FKT524347:FKT589820 FUP524347:FUP589820 GEL524347:GEL589820 GOH524347:GOH589820 GYD524347:GYD589820 HHZ524347:HHZ589820 HRV524347:HRV589820 IBR524347:IBR589820 ILN524347:ILN589820 IVJ524347:IVJ589820 JFF524347:JFF589820 JPB524347:JPB589820 JYX524347:JYX589820 KIT524347:KIT589820 KSP524347:KSP589820 LCL524347:LCL589820 LMH524347:LMH589820 LWD524347:LWD589820 MFZ524347:MFZ589820 MPV524347:MPV589820 MZR524347:MZR589820 NJN524347:NJN589820 NTJ524347:NTJ589820 ODF524347:ODF589820 ONB524347:ONB589820 OWX524347:OWX589820 PGT524347:PGT589820 PQP524347:PQP589820 QAL524347:QAL589820 QKH524347:QKH589820 QUD524347:QUD589820 RDZ524347:RDZ589820 RNV524347:RNV589820 RXR524347:RXR589820 SHN524347:SHN589820 SRJ524347:SRJ589820 TBF524347:TBF589820 TLB524347:TLB589820 TUX524347:TUX589820 UET524347:UET589820 UOP524347:UOP589820 UYL524347:UYL589820 VIH524347:VIH589820 VSD524347:VSD589820 WBZ524347:WBZ589820 WLV524347:WLV589820 WVR524347:WVR589820 I589883:I655356 JF589883:JF655356 TB589883:TB655356 ACX589883:ACX655356 AMT589883:AMT655356 AWP589883:AWP655356 BGL589883:BGL655356 BQH589883:BQH655356 CAD589883:CAD655356 CJZ589883:CJZ655356 CTV589883:CTV655356 DDR589883:DDR655356 DNN589883:DNN655356 DXJ589883:DXJ655356 EHF589883:EHF655356 ERB589883:ERB655356 FAX589883:FAX655356 FKT589883:FKT655356 FUP589883:FUP655356 GEL589883:GEL655356 GOH589883:GOH655356 GYD589883:GYD655356 HHZ589883:HHZ655356 HRV589883:HRV655356 IBR589883:IBR655356 ILN589883:ILN655356 IVJ589883:IVJ655356 JFF589883:JFF655356 JPB589883:JPB655356 JYX589883:JYX655356 KIT589883:KIT655356 KSP589883:KSP655356 LCL589883:LCL655356 LMH589883:LMH655356 LWD589883:LWD655356 MFZ589883:MFZ655356 MPV589883:MPV655356 MZR589883:MZR655356 NJN589883:NJN655356 NTJ589883:NTJ655356 ODF589883:ODF655356 ONB589883:ONB655356 OWX589883:OWX655356 PGT589883:PGT655356 PQP589883:PQP655356 QAL589883:QAL655356 QKH589883:QKH655356 QUD589883:QUD655356 RDZ589883:RDZ655356 RNV589883:RNV655356 RXR589883:RXR655356 SHN589883:SHN655356 SRJ589883:SRJ655356 TBF589883:TBF655356 TLB589883:TLB655356 TUX589883:TUX655356 UET589883:UET655356 UOP589883:UOP655356 UYL589883:UYL655356 VIH589883:VIH655356 VSD589883:VSD655356 WBZ589883:WBZ655356 WLV589883:WLV655356 WVR589883:WVR655356 I655419:I720892 JF655419:JF720892 TB655419:TB720892 ACX655419:ACX720892 AMT655419:AMT720892 AWP655419:AWP720892 BGL655419:BGL720892 BQH655419:BQH720892 CAD655419:CAD720892 CJZ655419:CJZ720892 CTV655419:CTV720892 DDR655419:DDR720892 DNN655419:DNN720892 DXJ655419:DXJ720892 EHF655419:EHF720892 ERB655419:ERB720892 FAX655419:FAX720892 FKT655419:FKT720892 FUP655419:FUP720892 GEL655419:GEL720892 GOH655419:GOH720892 GYD655419:GYD720892 HHZ655419:HHZ720892 HRV655419:HRV720892 IBR655419:IBR720892 ILN655419:ILN720892 IVJ655419:IVJ720892 JFF655419:JFF720892 JPB655419:JPB720892 JYX655419:JYX720892 KIT655419:KIT720892 KSP655419:KSP720892 LCL655419:LCL720892 LMH655419:LMH720892 LWD655419:LWD720892 MFZ655419:MFZ720892 MPV655419:MPV720892 MZR655419:MZR720892 NJN655419:NJN720892 NTJ655419:NTJ720892 ODF655419:ODF720892 ONB655419:ONB720892 OWX655419:OWX720892 PGT655419:PGT720892 PQP655419:PQP720892 QAL655419:QAL720892 QKH655419:QKH720892 QUD655419:QUD720892 RDZ655419:RDZ720892 RNV655419:RNV720892 RXR655419:RXR720892 SHN655419:SHN720892 SRJ655419:SRJ720892 TBF655419:TBF720892 TLB655419:TLB720892 TUX655419:TUX720892 UET655419:UET720892 UOP655419:UOP720892 UYL655419:UYL720892 VIH655419:VIH720892 VSD655419:VSD720892 WBZ655419:WBZ720892 WLV655419:WLV720892 WVR655419:WVR720892 I720955:I786428 JF720955:JF786428 TB720955:TB786428 ACX720955:ACX786428 AMT720955:AMT786428 AWP720955:AWP786428 BGL720955:BGL786428 BQH720955:BQH786428 CAD720955:CAD786428 CJZ720955:CJZ786428 CTV720955:CTV786428 DDR720955:DDR786428 DNN720955:DNN786428 DXJ720955:DXJ786428 EHF720955:EHF786428 ERB720955:ERB786428 FAX720955:FAX786428 FKT720955:FKT786428 FUP720955:FUP786428 GEL720955:GEL786428 GOH720955:GOH786428 GYD720955:GYD786428 HHZ720955:HHZ786428 HRV720955:HRV786428 IBR720955:IBR786428 ILN720955:ILN786428 IVJ720955:IVJ786428 JFF720955:JFF786428 JPB720955:JPB786428 JYX720955:JYX786428 KIT720955:KIT786428 KSP720955:KSP786428 LCL720955:LCL786428 LMH720955:LMH786428 LWD720955:LWD786428 MFZ720955:MFZ786428 MPV720955:MPV786428 MZR720955:MZR786428 NJN720955:NJN786428 NTJ720955:NTJ786428 ODF720955:ODF786428 ONB720955:ONB786428 OWX720955:OWX786428 PGT720955:PGT786428 PQP720955:PQP786428 QAL720955:QAL786428 QKH720955:QKH786428 QUD720955:QUD786428 RDZ720955:RDZ786428 RNV720955:RNV786428 RXR720955:RXR786428 SHN720955:SHN786428 SRJ720955:SRJ786428 TBF720955:TBF786428 TLB720955:TLB786428 TUX720955:TUX786428 UET720955:UET786428 UOP720955:UOP786428 UYL720955:UYL786428 VIH720955:VIH786428 VSD720955:VSD786428 WBZ720955:WBZ786428 WLV720955:WLV786428 WVR720955:WVR786428 I786491:I851964 JF786491:JF851964 TB786491:TB851964 ACX786491:ACX851964 AMT786491:AMT851964 AWP786491:AWP851964 BGL786491:BGL851964 BQH786491:BQH851964 CAD786491:CAD851964 CJZ786491:CJZ851964 CTV786491:CTV851964 DDR786491:DDR851964 DNN786491:DNN851964 DXJ786491:DXJ851964 EHF786491:EHF851964 ERB786491:ERB851964 FAX786491:FAX851964 FKT786491:FKT851964 FUP786491:FUP851964 GEL786491:GEL851964 GOH786491:GOH851964 GYD786491:GYD851964 HHZ786491:HHZ851964 HRV786491:HRV851964 IBR786491:IBR851964 ILN786491:ILN851964 IVJ786491:IVJ851964 JFF786491:JFF851964 JPB786491:JPB851964 JYX786491:JYX851964 KIT786491:KIT851964 KSP786491:KSP851964 LCL786491:LCL851964 LMH786491:LMH851964 LWD786491:LWD851964 MFZ786491:MFZ851964 MPV786491:MPV851964 MZR786491:MZR851964 NJN786491:NJN851964 NTJ786491:NTJ851964 ODF786491:ODF851964 ONB786491:ONB851964 OWX786491:OWX851964 PGT786491:PGT851964 PQP786491:PQP851964 QAL786491:QAL851964 QKH786491:QKH851964 QUD786491:QUD851964 RDZ786491:RDZ851964 RNV786491:RNV851964 RXR786491:RXR851964 SHN786491:SHN851964 SRJ786491:SRJ851964 TBF786491:TBF851964 TLB786491:TLB851964 TUX786491:TUX851964 UET786491:UET851964 UOP786491:UOP851964 UYL786491:UYL851964 VIH786491:VIH851964 VSD786491:VSD851964 WBZ786491:WBZ851964 WLV786491:WLV851964 WVR786491:WVR851964 I852027:I917500 JF852027:JF917500 TB852027:TB917500 ACX852027:ACX917500 AMT852027:AMT917500 AWP852027:AWP917500 BGL852027:BGL917500 BQH852027:BQH917500 CAD852027:CAD917500 CJZ852027:CJZ917500 CTV852027:CTV917500 DDR852027:DDR917500 DNN852027:DNN917500 DXJ852027:DXJ917500 EHF852027:EHF917500 ERB852027:ERB917500 FAX852027:FAX917500 FKT852027:FKT917500 FUP852027:FUP917500 GEL852027:GEL917500 GOH852027:GOH917500 GYD852027:GYD917500 HHZ852027:HHZ917500 HRV852027:HRV917500 IBR852027:IBR917500 ILN852027:ILN917500 IVJ852027:IVJ917500 JFF852027:JFF917500 JPB852027:JPB917500 JYX852027:JYX917500 KIT852027:KIT917500 KSP852027:KSP917500 LCL852027:LCL917500 LMH852027:LMH917500 LWD852027:LWD917500 MFZ852027:MFZ917500 MPV852027:MPV917500 MZR852027:MZR917500 NJN852027:NJN917500 NTJ852027:NTJ917500 ODF852027:ODF917500 ONB852027:ONB917500 OWX852027:OWX917500 PGT852027:PGT917500 PQP852027:PQP917500 QAL852027:QAL917500 QKH852027:QKH917500 QUD852027:QUD917500 RDZ852027:RDZ917500 RNV852027:RNV917500 RXR852027:RXR917500 SHN852027:SHN917500 SRJ852027:SRJ917500 TBF852027:TBF917500 TLB852027:TLB917500 TUX852027:TUX917500 UET852027:UET917500 UOP852027:UOP917500 UYL852027:UYL917500 VIH852027:VIH917500 VSD852027:VSD917500 WBZ852027:WBZ917500 WLV852027:WLV917500 WVR852027:WVR917500 I917563:I983036 JF917563:JF983036 TB917563:TB983036 ACX917563:ACX983036 AMT917563:AMT983036 AWP917563:AWP983036 BGL917563:BGL983036 BQH917563:BQH983036 CAD917563:CAD983036 CJZ917563:CJZ983036 CTV917563:CTV983036 DDR917563:DDR983036 DNN917563:DNN983036 DXJ917563:DXJ983036 EHF917563:EHF983036 ERB917563:ERB983036 FAX917563:FAX983036 FKT917563:FKT983036 FUP917563:FUP983036 GEL917563:GEL983036 GOH917563:GOH983036 GYD917563:GYD983036 HHZ917563:HHZ983036 HRV917563:HRV983036 IBR917563:IBR983036 ILN917563:ILN983036 IVJ917563:IVJ983036 JFF917563:JFF983036 JPB917563:JPB983036 JYX917563:JYX983036 KIT917563:KIT983036 KSP917563:KSP983036 LCL917563:LCL983036 LMH917563:LMH983036 LWD917563:LWD983036 MFZ917563:MFZ983036 MPV917563:MPV983036 MZR917563:MZR983036 NJN917563:NJN983036 NTJ917563:NTJ983036 ODF917563:ODF983036 ONB917563:ONB983036 OWX917563:OWX983036 PGT917563:PGT983036 PQP917563:PQP983036 QAL917563:QAL983036 QKH917563:QKH983036 QUD917563:QUD983036 RDZ917563:RDZ983036 RNV917563:RNV983036 RXR917563:RXR983036 SHN917563:SHN983036 SRJ917563:SRJ983036 TBF917563:TBF983036 TLB917563:TLB983036 TUX917563:TUX983036 UET917563:UET983036 UOP917563:UOP983036 UYL917563:UYL983036 VIH917563:VIH983036 VSD917563:VSD983036 WBZ917563:WBZ983036 WLV917563:WLV983036 WVR917563:WVR983036 I983099:I1048576 JF983099:JF1048576 TB983099:TB1048576 ACX983099:ACX1048576 AMT983099:AMT1048576 AWP983099:AWP1048576 BGL983099:BGL1048576 BQH983099:BQH1048576 CAD983099:CAD1048576 CJZ983099:CJZ1048576 CTV983099:CTV1048576 DDR983099:DDR1048576 DNN983099:DNN1048576 DXJ983099:DXJ1048576 EHF983099:EHF1048576 ERB983099:ERB1048576 FAX983099:FAX1048576 FKT983099:FKT1048576 FUP983099:FUP1048576 GEL983099:GEL1048576 GOH983099:GOH1048576 GYD983099:GYD1048576 HHZ983099:HHZ1048576 HRV983099:HRV1048576 IBR983099:IBR1048576 ILN983099:ILN1048576 IVJ983099:IVJ1048576 JFF983099:JFF1048576 JPB983099:JPB1048576 JYX983099:JYX1048576 KIT983099:KIT1048576 KSP983099:KSP1048576 LCL983099:LCL1048576 LMH983099:LMH1048576 LWD983099:LWD1048576 MFZ983099:MFZ1048576 MPV983099:MPV1048576 MZR983099:MZR1048576 NJN983099:NJN1048576 NTJ983099:NTJ1048576 ODF983099:ODF1048576 ONB983099:ONB1048576 OWX983099:OWX1048576 PGT983099:PGT1048576 PQP983099:PQP1048576 QAL983099:QAL1048576 QKH983099:QKH1048576 QUD983099:QUD1048576 RDZ983099:RDZ1048576 RNV983099:RNV1048576 RXR983099:RXR1048576 SHN983099:SHN1048576 SRJ983099:SRJ1048576 TBF983099:TBF1048576 TLB983099:TLB1048576 TUX983099:TUX1048576 UET983099:UET1048576 UOP983099:UOP1048576 UYL983099:UYL1048576 VIH983099:VIH1048576 VSD983099:VSD1048576 WBZ983099:WBZ1048576 WLV983099:WLV1048576 WVR983099:WVR1048576 WVO983071 B65534:E65537 JC65534:JC65537 SY65534:SY65537 ACU65534:ACU65537 AMQ65534:AMQ65537 AWM65534:AWM65537 BGI65534:BGI65537 BQE65534:BQE65537 CAA65534:CAA65537 CJW65534:CJW65537 CTS65534:CTS65537 DDO65534:DDO65537 DNK65534:DNK65537 DXG65534:DXG65537 EHC65534:EHC65537 EQY65534:EQY65537 FAU65534:FAU65537 FKQ65534:FKQ65537 FUM65534:FUM65537 GEI65534:GEI65537 GOE65534:GOE65537 GYA65534:GYA65537 HHW65534:HHW65537 HRS65534:HRS65537 IBO65534:IBO65537 ILK65534:ILK65537 IVG65534:IVG65537 JFC65534:JFC65537 JOY65534:JOY65537 JYU65534:JYU65537 KIQ65534:KIQ65537 KSM65534:KSM65537 LCI65534:LCI65537 LME65534:LME65537 LWA65534:LWA65537 MFW65534:MFW65537 MPS65534:MPS65537 MZO65534:MZO65537 NJK65534:NJK65537 NTG65534:NTG65537 ODC65534:ODC65537 OMY65534:OMY65537 OWU65534:OWU65537 PGQ65534:PGQ65537 PQM65534:PQM65537 QAI65534:QAI65537 QKE65534:QKE65537 QUA65534:QUA65537 RDW65534:RDW65537 RNS65534:RNS65537 RXO65534:RXO65537 SHK65534:SHK65537 SRG65534:SRG65537 TBC65534:TBC65537 TKY65534:TKY65537 TUU65534:TUU65537 UEQ65534:UEQ65537 UOM65534:UOM65537 UYI65534:UYI65537 VIE65534:VIE65537 VSA65534:VSA65537 WBW65534:WBW65537 WLS65534:WLS65537 WVO65534:WVO65537 B131070:E131073 JC131070:JC131073 SY131070:SY131073 ACU131070:ACU131073 AMQ131070:AMQ131073 AWM131070:AWM131073 BGI131070:BGI131073 BQE131070:BQE131073 CAA131070:CAA131073 CJW131070:CJW131073 CTS131070:CTS131073 DDO131070:DDO131073 DNK131070:DNK131073 DXG131070:DXG131073 EHC131070:EHC131073 EQY131070:EQY131073 FAU131070:FAU131073 FKQ131070:FKQ131073 FUM131070:FUM131073 GEI131070:GEI131073 GOE131070:GOE131073 GYA131070:GYA131073 HHW131070:HHW131073 HRS131070:HRS131073 IBO131070:IBO131073 ILK131070:ILK131073 IVG131070:IVG131073 JFC131070:JFC131073 JOY131070:JOY131073 JYU131070:JYU131073 KIQ131070:KIQ131073 KSM131070:KSM131073 LCI131070:LCI131073 LME131070:LME131073 LWA131070:LWA131073 MFW131070:MFW131073 MPS131070:MPS131073 MZO131070:MZO131073 NJK131070:NJK131073 NTG131070:NTG131073 ODC131070:ODC131073 OMY131070:OMY131073 OWU131070:OWU131073 PGQ131070:PGQ131073 PQM131070:PQM131073 QAI131070:QAI131073 QKE131070:QKE131073 QUA131070:QUA131073 RDW131070:RDW131073 RNS131070:RNS131073 RXO131070:RXO131073 SHK131070:SHK131073 SRG131070:SRG131073 TBC131070:TBC131073 TKY131070:TKY131073 TUU131070:TUU131073 UEQ131070:UEQ131073 UOM131070:UOM131073 UYI131070:UYI131073 VIE131070:VIE131073 VSA131070:VSA131073 WBW131070:WBW131073 WLS131070:WLS131073 WVO131070:WVO131073 B196606:E196609 JC196606:JC196609 SY196606:SY196609 ACU196606:ACU196609 AMQ196606:AMQ196609 AWM196606:AWM196609 BGI196606:BGI196609 BQE196606:BQE196609 CAA196606:CAA196609 CJW196606:CJW196609 CTS196606:CTS196609 DDO196606:DDO196609 DNK196606:DNK196609 DXG196606:DXG196609 EHC196606:EHC196609 EQY196606:EQY196609 FAU196606:FAU196609 FKQ196606:FKQ196609 FUM196606:FUM196609 GEI196606:GEI196609 GOE196606:GOE196609 GYA196606:GYA196609 HHW196606:HHW196609 HRS196606:HRS196609 IBO196606:IBO196609 ILK196606:ILK196609 IVG196606:IVG196609 JFC196606:JFC196609 JOY196606:JOY196609 JYU196606:JYU196609 KIQ196606:KIQ196609 KSM196606:KSM196609 LCI196606:LCI196609 LME196606:LME196609 LWA196606:LWA196609 MFW196606:MFW196609 MPS196606:MPS196609 MZO196606:MZO196609 NJK196606:NJK196609 NTG196606:NTG196609 ODC196606:ODC196609 OMY196606:OMY196609 OWU196606:OWU196609 PGQ196606:PGQ196609 PQM196606:PQM196609 QAI196606:QAI196609 QKE196606:QKE196609 QUA196606:QUA196609 RDW196606:RDW196609 RNS196606:RNS196609 RXO196606:RXO196609 SHK196606:SHK196609 SRG196606:SRG196609 TBC196606:TBC196609 TKY196606:TKY196609 TUU196606:TUU196609 UEQ196606:UEQ196609 UOM196606:UOM196609 UYI196606:UYI196609 VIE196606:VIE196609 VSA196606:VSA196609 WBW196606:WBW196609 WLS196606:WLS196609 WVO196606:WVO196609 B262142:E262145 JC262142:JC262145 SY262142:SY262145 ACU262142:ACU262145 AMQ262142:AMQ262145 AWM262142:AWM262145 BGI262142:BGI262145 BQE262142:BQE262145 CAA262142:CAA262145 CJW262142:CJW262145 CTS262142:CTS262145 DDO262142:DDO262145 DNK262142:DNK262145 DXG262142:DXG262145 EHC262142:EHC262145 EQY262142:EQY262145 FAU262142:FAU262145 FKQ262142:FKQ262145 FUM262142:FUM262145 GEI262142:GEI262145 GOE262142:GOE262145 GYA262142:GYA262145 HHW262142:HHW262145 HRS262142:HRS262145 IBO262142:IBO262145 ILK262142:ILK262145 IVG262142:IVG262145 JFC262142:JFC262145 JOY262142:JOY262145 JYU262142:JYU262145 KIQ262142:KIQ262145 KSM262142:KSM262145 LCI262142:LCI262145 LME262142:LME262145 LWA262142:LWA262145 MFW262142:MFW262145 MPS262142:MPS262145 MZO262142:MZO262145 NJK262142:NJK262145 NTG262142:NTG262145 ODC262142:ODC262145 OMY262142:OMY262145 OWU262142:OWU262145 PGQ262142:PGQ262145 PQM262142:PQM262145 QAI262142:QAI262145 QKE262142:QKE262145 QUA262142:QUA262145 RDW262142:RDW262145 RNS262142:RNS262145 RXO262142:RXO262145 SHK262142:SHK262145 SRG262142:SRG262145 TBC262142:TBC262145 TKY262142:TKY262145 TUU262142:TUU262145 UEQ262142:UEQ262145 UOM262142:UOM262145 UYI262142:UYI262145 VIE262142:VIE262145 VSA262142:VSA262145 WBW262142:WBW262145 WLS262142:WLS262145 WVO262142:WVO262145 B327678:E327681 JC327678:JC327681 SY327678:SY327681 ACU327678:ACU327681 AMQ327678:AMQ327681 AWM327678:AWM327681 BGI327678:BGI327681 BQE327678:BQE327681 CAA327678:CAA327681 CJW327678:CJW327681 CTS327678:CTS327681 DDO327678:DDO327681 DNK327678:DNK327681 DXG327678:DXG327681 EHC327678:EHC327681 EQY327678:EQY327681 FAU327678:FAU327681 FKQ327678:FKQ327681 FUM327678:FUM327681 GEI327678:GEI327681 GOE327678:GOE327681 GYA327678:GYA327681 HHW327678:HHW327681 HRS327678:HRS327681 IBO327678:IBO327681 ILK327678:ILK327681 IVG327678:IVG327681 JFC327678:JFC327681 JOY327678:JOY327681 JYU327678:JYU327681 KIQ327678:KIQ327681 KSM327678:KSM327681 LCI327678:LCI327681 LME327678:LME327681 LWA327678:LWA327681 MFW327678:MFW327681 MPS327678:MPS327681 MZO327678:MZO327681 NJK327678:NJK327681 NTG327678:NTG327681 ODC327678:ODC327681 OMY327678:OMY327681 OWU327678:OWU327681 PGQ327678:PGQ327681 PQM327678:PQM327681 QAI327678:QAI327681 QKE327678:QKE327681 QUA327678:QUA327681 RDW327678:RDW327681 RNS327678:RNS327681 RXO327678:RXO327681 SHK327678:SHK327681 SRG327678:SRG327681 TBC327678:TBC327681 TKY327678:TKY327681 TUU327678:TUU327681 UEQ327678:UEQ327681 UOM327678:UOM327681 UYI327678:UYI327681 VIE327678:VIE327681 VSA327678:VSA327681 WBW327678:WBW327681 WLS327678:WLS327681 WVO327678:WVO327681 B393214:E393217 JC393214:JC393217 SY393214:SY393217 ACU393214:ACU393217 AMQ393214:AMQ393217 AWM393214:AWM393217 BGI393214:BGI393217 BQE393214:BQE393217 CAA393214:CAA393217 CJW393214:CJW393217 CTS393214:CTS393217 DDO393214:DDO393217 DNK393214:DNK393217 DXG393214:DXG393217 EHC393214:EHC393217 EQY393214:EQY393217 FAU393214:FAU393217 FKQ393214:FKQ393217 FUM393214:FUM393217 GEI393214:GEI393217 GOE393214:GOE393217 GYA393214:GYA393217 HHW393214:HHW393217 HRS393214:HRS393217 IBO393214:IBO393217 ILK393214:ILK393217 IVG393214:IVG393217 JFC393214:JFC393217 JOY393214:JOY393217 JYU393214:JYU393217 KIQ393214:KIQ393217 KSM393214:KSM393217 LCI393214:LCI393217 LME393214:LME393217 LWA393214:LWA393217 MFW393214:MFW393217 MPS393214:MPS393217 MZO393214:MZO393217 NJK393214:NJK393217 NTG393214:NTG393217 ODC393214:ODC393217 OMY393214:OMY393217 OWU393214:OWU393217 PGQ393214:PGQ393217 PQM393214:PQM393217 QAI393214:QAI393217 QKE393214:QKE393217 QUA393214:QUA393217 RDW393214:RDW393217 RNS393214:RNS393217 RXO393214:RXO393217 SHK393214:SHK393217 SRG393214:SRG393217 TBC393214:TBC393217 TKY393214:TKY393217 TUU393214:TUU393217 UEQ393214:UEQ393217 UOM393214:UOM393217 UYI393214:UYI393217 VIE393214:VIE393217 VSA393214:VSA393217 WBW393214:WBW393217 WLS393214:WLS393217 WVO393214:WVO393217 B458750:E458753 JC458750:JC458753 SY458750:SY458753 ACU458750:ACU458753 AMQ458750:AMQ458753 AWM458750:AWM458753 BGI458750:BGI458753 BQE458750:BQE458753 CAA458750:CAA458753 CJW458750:CJW458753 CTS458750:CTS458753 DDO458750:DDO458753 DNK458750:DNK458753 DXG458750:DXG458753 EHC458750:EHC458753 EQY458750:EQY458753 FAU458750:FAU458753 FKQ458750:FKQ458753 FUM458750:FUM458753 GEI458750:GEI458753 GOE458750:GOE458753 GYA458750:GYA458753 HHW458750:HHW458753 HRS458750:HRS458753 IBO458750:IBO458753 ILK458750:ILK458753 IVG458750:IVG458753 JFC458750:JFC458753 JOY458750:JOY458753 JYU458750:JYU458753 KIQ458750:KIQ458753 KSM458750:KSM458753 LCI458750:LCI458753 LME458750:LME458753 LWA458750:LWA458753 MFW458750:MFW458753 MPS458750:MPS458753 MZO458750:MZO458753 NJK458750:NJK458753 NTG458750:NTG458753 ODC458750:ODC458753 OMY458750:OMY458753 OWU458750:OWU458753 PGQ458750:PGQ458753 PQM458750:PQM458753 QAI458750:QAI458753 QKE458750:QKE458753 QUA458750:QUA458753 RDW458750:RDW458753 RNS458750:RNS458753 RXO458750:RXO458753 SHK458750:SHK458753 SRG458750:SRG458753 TBC458750:TBC458753 TKY458750:TKY458753 TUU458750:TUU458753 UEQ458750:UEQ458753 UOM458750:UOM458753 UYI458750:UYI458753 VIE458750:VIE458753 VSA458750:VSA458753 WBW458750:WBW458753 WLS458750:WLS458753 WVO458750:WVO458753 B524286:E524289 JC524286:JC524289 SY524286:SY524289 ACU524286:ACU524289 AMQ524286:AMQ524289 AWM524286:AWM524289 BGI524286:BGI524289 BQE524286:BQE524289 CAA524286:CAA524289 CJW524286:CJW524289 CTS524286:CTS524289 DDO524286:DDO524289 DNK524286:DNK524289 DXG524286:DXG524289 EHC524286:EHC524289 EQY524286:EQY524289 FAU524286:FAU524289 FKQ524286:FKQ524289 FUM524286:FUM524289 GEI524286:GEI524289 GOE524286:GOE524289 GYA524286:GYA524289 HHW524286:HHW524289 HRS524286:HRS524289 IBO524286:IBO524289 ILK524286:ILK524289 IVG524286:IVG524289 JFC524286:JFC524289 JOY524286:JOY524289 JYU524286:JYU524289 KIQ524286:KIQ524289 KSM524286:KSM524289 LCI524286:LCI524289 LME524286:LME524289 LWA524286:LWA524289 MFW524286:MFW524289 MPS524286:MPS524289 MZO524286:MZO524289 NJK524286:NJK524289 NTG524286:NTG524289 ODC524286:ODC524289 OMY524286:OMY524289 OWU524286:OWU524289 PGQ524286:PGQ524289 PQM524286:PQM524289 QAI524286:QAI524289 QKE524286:QKE524289 QUA524286:QUA524289 RDW524286:RDW524289 RNS524286:RNS524289 RXO524286:RXO524289 SHK524286:SHK524289 SRG524286:SRG524289 TBC524286:TBC524289 TKY524286:TKY524289 TUU524286:TUU524289 UEQ524286:UEQ524289 UOM524286:UOM524289 UYI524286:UYI524289 VIE524286:VIE524289 VSA524286:VSA524289 WBW524286:WBW524289 WLS524286:WLS524289 WVO524286:WVO524289 B589822:E589825 JC589822:JC589825 SY589822:SY589825 ACU589822:ACU589825 AMQ589822:AMQ589825 AWM589822:AWM589825 BGI589822:BGI589825 BQE589822:BQE589825 CAA589822:CAA589825 CJW589822:CJW589825 CTS589822:CTS589825 DDO589822:DDO589825 DNK589822:DNK589825 DXG589822:DXG589825 EHC589822:EHC589825 EQY589822:EQY589825 FAU589822:FAU589825 FKQ589822:FKQ589825 FUM589822:FUM589825 GEI589822:GEI589825 GOE589822:GOE589825 GYA589822:GYA589825 HHW589822:HHW589825 HRS589822:HRS589825 IBO589822:IBO589825 ILK589822:ILK589825 IVG589822:IVG589825 JFC589822:JFC589825 JOY589822:JOY589825 JYU589822:JYU589825 KIQ589822:KIQ589825 KSM589822:KSM589825 LCI589822:LCI589825 LME589822:LME589825 LWA589822:LWA589825 MFW589822:MFW589825 MPS589822:MPS589825 MZO589822:MZO589825 NJK589822:NJK589825 NTG589822:NTG589825 ODC589822:ODC589825 OMY589822:OMY589825 OWU589822:OWU589825 PGQ589822:PGQ589825 PQM589822:PQM589825 QAI589822:QAI589825 QKE589822:QKE589825 QUA589822:QUA589825 RDW589822:RDW589825 RNS589822:RNS589825 RXO589822:RXO589825 SHK589822:SHK589825 SRG589822:SRG589825 TBC589822:TBC589825 TKY589822:TKY589825 TUU589822:TUU589825 UEQ589822:UEQ589825 UOM589822:UOM589825 UYI589822:UYI589825 VIE589822:VIE589825 VSA589822:VSA589825 WBW589822:WBW589825 WLS589822:WLS589825 WVO589822:WVO589825 B655358:E655361 JC655358:JC655361 SY655358:SY655361 ACU655358:ACU655361 AMQ655358:AMQ655361 AWM655358:AWM655361 BGI655358:BGI655361 BQE655358:BQE655361 CAA655358:CAA655361 CJW655358:CJW655361 CTS655358:CTS655361 DDO655358:DDO655361 DNK655358:DNK655361 DXG655358:DXG655361 EHC655358:EHC655361 EQY655358:EQY655361 FAU655358:FAU655361 FKQ655358:FKQ655361 FUM655358:FUM655361 GEI655358:GEI655361 GOE655358:GOE655361 GYA655358:GYA655361 HHW655358:HHW655361 HRS655358:HRS655361 IBO655358:IBO655361 ILK655358:ILK655361 IVG655358:IVG655361 JFC655358:JFC655361 JOY655358:JOY655361 JYU655358:JYU655361 KIQ655358:KIQ655361 KSM655358:KSM655361 LCI655358:LCI655361 LME655358:LME655361 LWA655358:LWA655361 MFW655358:MFW655361 MPS655358:MPS655361 MZO655358:MZO655361 NJK655358:NJK655361 NTG655358:NTG655361 ODC655358:ODC655361 OMY655358:OMY655361 OWU655358:OWU655361 PGQ655358:PGQ655361 PQM655358:PQM655361 QAI655358:QAI655361 QKE655358:QKE655361 QUA655358:QUA655361 RDW655358:RDW655361 RNS655358:RNS655361 RXO655358:RXO655361 SHK655358:SHK655361 SRG655358:SRG655361 TBC655358:TBC655361 TKY655358:TKY655361 TUU655358:TUU655361 UEQ655358:UEQ655361 UOM655358:UOM655361 UYI655358:UYI655361 VIE655358:VIE655361 VSA655358:VSA655361 WBW655358:WBW655361 WLS655358:WLS655361 WVO655358:WVO655361 B720894:E720897 JC720894:JC720897 SY720894:SY720897 ACU720894:ACU720897 AMQ720894:AMQ720897 AWM720894:AWM720897 BGI720894:BGI720897 BQE720894:BQE720897 CAA720894:CAA720897 CJW720894:CJW720897 CTS720894:CTS720897 DDO720894:DDO720897 DNK720894:DNK720897 DXG720894:DXG720897 EHC720894:EHC720897 EQY720894:EQY720897 FAU720894:FAU720897 FKQ720894:FKQ720897 FUM720894:FUM720897 GEI720894:GEI720897 GOE720894:GOE720897 GYA720894:GYA720897 HHW720894:HHW720897 HRS720894:HRS720897 IBO720894:IBO720897 ILK720894:ILK720897 IVG720894:IVG720897 JFC720894:JFC720897 JOY720894:JOY720897 JYU720894:JYU720897 KIQ720894:KIQ720897 KSM720894:KSM720897 LCI720894:LCI720897 LME720894:LME720897 LWA720894:LWA720897 MFW720894:MFW720897 MPS720894:MPS720897 MZO720894:MZO720897 NJK720894:NJK720897 NTG720894:NTG720897 ODC720894:ODC720897 OMY720894:OMY720897 OWU720894:OWU720897 PGQ720894:PGQ720897 PQM720894:PQM720897 QAI720894:QAI720897 QKE720894:QKE720897 QUA720894:QUA720897 RDW720894:RDW720897 RNS720894:RNS720897 RXO720894:RXO720897 SHK720894:SHK720897 SRG720894:SRG720897 TBC720894:TBC720897 TKY720894:TKY720897 TUU720894:TUU720897 UEQ720894:UEQ720897 UOM720894:UOM720897 UYI720894:UYI720897 VIE720894:VIE720897 VSA720894:VSA720897 WBW720894:WBW720897 WLS720894:WLS720897 WVO720894:WVO720897 B786430:E786433 JC786430:JC786433 SY786430:SY786433 ACU786430:ACU786433 AMQ786430:AMQ786433 AWM786430:AWM786433 BGI786430:BGI786433 BQE786430:BQE786433 CAA786430:CAA786433 CJW786430:CJW786433 CTS786430:CTS786433 DDO786430:DDO786433 DNK786430:DNK786433 DXG786430:DXG786433 EHC786430:EHC786433 EQY786430:EQY786433 FAU786430:FAU786433 FKQ786430:FKQ786433 FUM786430:FUM786433 GEI786430:GEI786433 GOE786430:GOE786433 GYA786430:GYA786433 HHW786430:HHW786433 HRS786430:HRS786433 IBO786430:IBO786433 ILK786430:ILK786433 IVG786430:IVG786433 JFC786430:JFC786433 JOY786430:JOY786433 JYU786430:JYU786433 KIQ786430:KIQ786433 KSM786430:KSM786433 LCI786430:LCI786433 LME786430:LME786433 LWA786430:LWA786433 MFW786430:MFW786433 MPS786430:MPS786433 MZO786430:MZO786433 NJK786430:NJK786433 NTG786430:NTG786433 ODC786430:ODC786433 OMY786430:OMY786433 OWU786430:OWU786433 PGQ786430:PGQ786433 PQM786430:PQM786433 QAI786430:QAI786433 QKE786430:QKE786433 QUA786430:QUA786433 RDW786430:RDW786433 RNS786430:RNS786433 RXO786430:RXO786433 SHK786430:SHK786433 SRG786430:SRG786433 TBC786430:TBC786433 TKY786430:TKY786433 TUU786430:TUU786433 UEQ786430:UEQ786433 UOM786430:UOM786433 UYI786430:UYI786433 VIE786430:VIE786433 VSA786430:VSA786433 WBW786430:WBW786433 WLS786430:WLS786433 WVO786430:WVO786433 B851966:E851969 JC851966:JC851969 SY851966:SY851969 ACU851966:ACU851969 AMQ851966:AMQ851969 AWM851966:AWM851969 BGI851966:BGI851969 BQE851966:BQE851969 CAA851966:CAA851969 CJW851966:CJW851969 CTS851966:CTS851969 DDO851966:DDO851969 DNK851966:DNK851969 DXG851966:DXG851969 EHC851966:EHC851969 EQY851966:EQY851969 FAU851966:FAU851969 FKQ851966:FKQ851969 FUM851966:FUM851969 GEI851966:GEI851969 GOE851966:GOE851969 GYA851966:GYA851969 HHW851966:HHW851969 HRS851966:HRS851969 IBO851966:IBO851969 ILK851966:ILK851969 IVG851966:IVG851969 JFC851966:JFC851969 JOY851966:JOY851969 JYU851966:JYU851969 KIQ851966:KIQ851969 KSM851966:KSM851969 LCI851966:LCI851969 LME851966:LME851969 LWA851966:LWA851969 MFW851966:MFW851969 MPS851966:MPS851969 MZO851966:MZO851969 NJK851966:NJK851969 NTG851966:NTG851969 ODC851966:ODC851969 OMY851966:OMY851969 OWU851966:OWU851969 PGQ851966:PGQ851969 PQM851966:PQM851969 QAI851966:QAI851969 QKE851966:QKE851969 QUA851966:QUA851969 RDW851966:RDW851969 RNS851966:RNS851969 RXO851966:RXO851969 SHK851966:SHK851969 SRG851966:SRG851969 TBC851966:TBC851969 TKY851966:TKY851969 TUU851966:TUU851969 UEQ851966:UEQ851969 UOM851966:UOM851969 UYI851966:UYI851969 VIE851966:VIE851969 VSA851966:VSA851969 WBW851966:WBW851969 WLS851966:WLS851969 WVO851966:WVO851969 B917502:E917505 JC917502:JC917505 SY917502:SY917505 ACU917502:ACU917505 AMQ917502:AMQ917505 AWM917502:AWM917505 BGI917502:BGI917505 BQE917502:BQE917505 CAA917502:CAA917505 CJW917502:CJW917505 CTS917502:CTS917505 DDO917502:DDO917505 DNK917502:DNK917505 DXG917502:DXG917505 EHC917502:EHC917505 EQY917502:EQY917505 FAU917502:FAU917505 FKQ917502:FKQ917505 FUM917502:FUM917505 GEI917502:GEI917505 GOE917502:GOE917505 GYA917502:GYA917505 HHW917502:HHW917505 HRS917502:HRS917505 IBO917502:IBO917505 ILK917502:ILK917505 IVG917502:IVG917505 JFC917502:JFC917505 JOY917502:JOY917505 JYU917502:JYU917505 KIQ917502:KIQ917505 KSM917502:KSM917505 LCI917502:LCI917505 LME917502:LME917505 LWA917502:LWA917505 MFW917502:MFW917505 MPS917502:MPS917505 MZO917502:MZO917505 NJK917502:NJK917505 NTG917502:NTG917505 ODC917502:ODC917505 OMY917502:OMY917505 OWU917502:OWU917505 PGQ917502:PGQ917505 PQM917502:PQM917505 QAI917502:QAI917505 QKE917502:QKE917505 QUA917502:QUA917505 RDW917502:RDW917505 RNS917502:RNS917505 RXO917502:RXO917505 SHK917502:SHK917505 SRG917502:SRG917505 TBC917502:TBC917505 TKY917502:TKY917505 TUU917502:TUU917505 UEQ917502:UEQ917505 UOM917502:UOM917505 UYI917502:UYI917505 VIE917502:VIE917505 VSA917502:VSA917505 WBW917502:WBW917505 WLS917502:WLS917505 WVO917502:WVO917505 B983038:E983041 JC983038:JC983041 SY983038:SY983041 ACU983038:ACU983041 AMQ983038:AMQ983041 AWM983038:AWM983041 BGI983038:BGI983041 BQE983038:BQE983041 CAA983038:CAA983041 CJW983038:CJW983041 CTS983038:CTS983041 DDO983038:DDO983041 DNK983038:DNK983041 DXG983038:DXG983041 EHC983038:EHC983041 EQY983038:EQY983041 FAU983038:FAU983041 FKQ983038:FKQ983041 FUM983038:FUM983041 GEI983038:GEI983041 GOE983038:GOE983041 GYA983038:GYA983041 HHW983038:HHW983041 HRS983038:HRS983041 IBO983038:IBO983041 ILK983038:ILK983041 IVG983038:IVG983041 JFC983038:JFC983041 JOY983038:JOY983041 JYU983038:JYU983041 KIQ983038:KIQ983041 KSM983038:KSM983041 LCI983038:LCI983041 LME983038:LME983041 LWA983038:LWA983041 MFW983038:MFW983041 MPS983038:MPS983041 MZO983038:MZO983041 NJK983038:NJK983041 NTG983038:NTG983041 ODC983038:ODC983041 OMY983038:OMY983041 OWU983038:OWU983041 PGQ983038:PGQ983041 PQM983038:PQM983041 QAI983038:QAI983041 QKE983038:QKE983041 QUA983038:QUA983041 RDW983038:RDW983041 RNS983038:RNS983041 RXO983038:RXO983041 SHK983038:SHK983041 SRG983038:SRG983041 TBC983038:TBC983041 TKY983038:TKY983041 TUU983038:TUU983041 UEQ983038:UEQ983041 UOM983038:UOM983041 UYI983038:UYI983041 VIE983038:VIE983041 VSA983038:VSA983041 WBW983038:WBW983041 WLS983038:WLS983041 WVO983038:WVO983041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B65540:E65540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B131076:E131076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B196612:E196612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B262148:E262148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B327684:E327684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B393220:E393220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B458756:E458756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B524292:E524292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B589828:E589828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B655364:E655364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B720900:E720900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B786436:E786436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B851972:E851972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B917508:E917508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B983044:E983044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B65542:E65542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B131078:E131078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B196614:E196614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B262150:E262150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B327686:E327686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B393222:E393222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B458758:E458758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B524294:E524294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B589830:E589830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B655366:E655366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B720902:E720902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B786438:E786438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B851974:E851974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B917510:E917510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B983046:E983046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B65546:E65546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B131082:E131082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B196618:E196618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B262154:E262154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B327690:E327690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B393226:E393226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B458762:E458762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B524298:E524298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B589834:E589834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B655370:E655370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B720906:E720906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B786442:E786442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B851978:E851978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B917514:E917514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B983050:E983050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B65548:E65548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B131084:E131084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B196620:E196620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B262156:E262156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B327692:E327692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B393228:E393228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B458764:E458764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B524300:E524300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B589836:E589836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B655372:E655372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B720908:E720908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B786444:E786444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B851980:E851980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B917516:E917516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B983052:E983052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B65550:E65550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B131086:E131086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B196622:E196622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B262158:E262158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B327694:E327694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B393230:E393230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B458766:E458766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B524302:E524302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B589838:E589838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B655374:E655374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B720910:E720910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B786446:E786446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B851982:E851982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B917518:E917518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B983054:E983054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B65561:E65561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B131097:E131097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B196633:E196633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B262169:E262169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B327705:E327705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B393241:E393241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B458777:E458777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B524313:E524313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B589849:E589849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B655385:E655385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B720921:E720921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B786457:E786457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B851993:E851993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B917529:E917529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B983065:E983065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JC30:JC31 SY30:SY31 ACU30:ACU31 AMQ30:AMQ31 AWM30:AWM31 BGI30:BGI31 BQE30:BQE31 CAA30:CAA31 CJW30:CJW31 CTS30:CTS31 DDO30:DDO31 DNK30:DNK31 DXG30:DXG31 EHC30:EHC31 EQY30:EQY31 FAU30:FAU31 FKQ30:FKQ31 FUM30:FUM31 GEI30:GEI31 GOE30:GOE31 GYA30:GYA31 HHW30:HHW31 HRS30:HRS31 IBO30:IBO31 ILK30:ILK31 IVG30:IVG31 JFC30:JFC31 JOY30:JOY31 JYU30:JYU31 KIQ30:KIQ31 KSM30:KSM31 LCI30:LCI31 LME30:LME31 LWA30:LWA31 MFW30:MFW31 MPS30:MPS31 MZO30:MZO31 NJK30:NJK31 NTG30:NTG31 ODC30:ODC31 OMY30:OMY31 OWU30:OWU31 PGQ30:PGQ31 PQM30:PQM31 QAI30:QAI31 QKE30:QKE31 QUA30:QUA31 RDW30:RDW31 RNS30:RNS31 RXO30:RXO31 SHK30:SHK31 SRG30:SRG31 TBC30:TBC31 TKY30:TKY31 TUU30:TUU31 UEQ30:UEQ31 UOM30:UOM31 UYI30:UYI31 VIE30:VIE31 VSA30:VSA31 WBW30:WBW31 WLS30:WLS31 WVO30:WVO31 B65564:E65565 JC65564:JC65565 SY65564:SY65565 ACU65564:ACU65565 AMQ65564:AMQ65565 AWM65564:AWM65565 BGI65564:BGI65565 BQE65564:BQE65565 CAA65564:CAA65565 CJW65564:CJW65565 CTS65564:CTS65565 DDO65564:DDO65565 DNK65564:DNK65565 DXG65564:DXG65565 EHC65564:EHC65565 EQY65564:EQY65565 FAU65564:FAU65565 FKQ65564:FKQ65565 FUM65564:FUM65565 GEI65564:GEI65565 GOE65564:GOE65565 GYA65564:GYA65565 HHW65564:HHW65565 HRS65564:HRS65565 IBO65564:IBO65565 ILK65564:ILK65565 IVG65564:IVG65565 JFC65564:JFC65565 JOY65564:JOY65565 JYU65564:JYU65565 KIQ65564:KIQ65565 KSM65564:KSM65565 LCI65564:LCI65565 LME65564:LME65565 LWA65564:LWA65565 MFW65564:MFW65565 MPS65564:MPS65565 MZO65564:MZO65565 NJK65564:NJK65565 NTG65564:NTG65565 ODC65564:ODC65565 OMY65564:OMY65565 OWU65564:OWU65565 PGQ65564:PGQ65565 PQM65564:PQM65565 QAI65564:QAI65565 QKE65564:QKE65565 QUA65564:QUA65565 RDW65564:RDW65565 RNS65564:RNS65565 RXO65564:RXO65565 SHK65564:SHK65565 SRG65564:SRG65565 TBC65564:TBC65565 TKY65564:TKY65565 TUU65564:TUU65565 UEQ65564:UEQ65565 UOM65564:UOM65565 UYI65564:UYI65565 VIE65564:VIE65565 VSA65564:VSA65565 WBW65564:WBW65565 WLS65564:WLS65565 WVO65564:WVO65565 B131100:E131101 JC131100:JC131101 SY131100:SY131101 ACU131100:ACU131101 AMQ131100:AMQ131101 AWM131100:AWM131101 BGI131100:BGI131101 BQE131100:BQE131101 CAA131100:CAA131101 CJW131100:CJW131101 CTS131100:CTS131101 DDO131100:DDO131101 DNK131100:DNK131101 DXG131100:DXG131101 EHC131100:EHC131101 EQY131100:EQY131101 FAU131100:FAU131101 FKQ131100:FKQ131101 FUM131100:FUM131101 GEI131100:GEI131101 GOE131100:GOE131101 GYA131100:GYA131101 HHW131100:HHW131101 HRS131100:HRS131101 IBO131100:IBO131101 ILK131100:ILK131101 IVG131100:IVG131101 JFC131100:JFC131101 JOY131100:JOY131101 JYU131100:JYU131101 KIQ131100:KIQ131101 KSM131100:KSM131101 LCI131100:LCI131101 LME131100:LME131101 LWA131100:LWA131101 MFW131100:MFW131101 MPS131100:MPS131101 MZO131100:MZO131101 NJK131100:NJK131101 NTG131100:NTG131101 ODC131100:ODC131101 OMY131100:OMY131101 OWU131100:OWU131101 PGQ131100:PGQ131101 PQM131100:PQM131101 QAI131100:QAI131101 QKE131100:QKE131101 QUA131100:QUA131101 RDW131100:RDW131101 RNS131100:RNS131101 RXO131100:RXO131101 SHK131100:SHK131101 SRG131100:SRG131101 TBC131100:TBC131101 TKY131100:TKY131101 TUU131100:TUU131101 UEQ131100:UEQ131101 UOM131100:UOM131101 UYI131100:UYI131101 VIE131100:VIE131101 VSA131100:VSA131101 WBW131100:WBW131101 WLS131100:WLS131101 WVO131100:WVO131101 B196636:E196637 JC196636:JC196637 SY196636:SY196637 ACU196636:ACU196637 AMQ196636:AMQ196637 AWM196636:AWM196637 BGI196636:BGI196637 BQE196636:BQE196637 CAA196636:CAA196637 CJW196636:CJW196637 CTS196636:CTS196637 DDO196636:DDO196637 DNK196636:DNK196637 DXG196636:DXG196637 EHC196636:EHC196637 EQY196636:EQY196637 FAU196636:FAU196637 FKQ196636:FKQ196637 FUM196636:FUM196637 GEI196636:GEI196637 GOE196636:GOE196637 GYA196636:GYA196637 HHW196636:HHW196637 HRS196636:HRS196637 IBO196636:IBO196637 ILK196636:ILK196637 IVG196636:IVG196637 JFC196636:JFC196637 JOY196636:JOY196637 JYU196636:JYU196637 KIQ196636:KIQ196637 KSM196636:KSM196637 LCI196636:LCI196637 LME196636:LME196637 LWA196636:LWA196637 MFW196636:MFW196637 MPS196636:MPS196637 MZO196636:MZO196637 NJK196636:NJK196637 NTG196636:NTG196637 ODC196636:ODC196637 OMY196636:OMY196637 OWU196636:OWU196637 PGQ196636:PGQ196637 PQM196636:PQM196637 QAI196636:QAI196637 QKE196636:QKE196637 QUA196636:QUA196637 RDW196636:RDW196637 RNS196636:RNS196637 RXO196636:RXO196637 SHK196636:SHK196637 SRG196636:SRG196637 TBC196636:TBC196637 TKY196636:TKY196637 TUU196636:TUU196637 UEQ196636:UEQ196637 UOM196636:UOM196637 UYI196636:UYI196637 VIE196636:VIE196637 VSA196636:VSA196637 WBW196636:WBW196637 WLS196636:WLS196637 WVO196636:WVO196637 B262172:E262173 JC262172:JC262173 SY262172:SY262173 ACU262172:ACU262173 AMQ262172:AMQ262173 AWM262172:AWM262173 BGI262172:BGI262173 BQE262172:BQE262173 CAA262172:CAA262173 CJW262172:CJW262173 CTS262172:CTS262173 DDO262172:DDO262173 DNK262172:DNK262173 DXG262172:DXG262173 EHC262172:EHC262173 EQY262172:EQY262173 FAU262172:FAU262173 FKQ262172:FKQ262173 FUM262172:FUM262173 GEI262172:GEI262173 GOE262172:GOE262173 GYA262172:GYA262173 HHW262172:HHW262173 HRS262172:HRS262173 IBO262172:IBO262173 ILK262172:ILK262173 IVG262172:IVG262173 JFC262172:JFC262173 JOY262172:JOY262173 JYU262172:JYU262173 KIQ262172:KIQ262173 KSM262172:KSM262173 LCI262172:LCI262173 LME262172:LME262173 LWA262172:LWA262173 MFW262172:MFW262173 MPS262172:MPS262173 MZO262172:MZO262173 NJK262172:NJK262173 NTG262172:NTG262173 ODC262172:ODC262173 OMY262172:OMY262173 OWU262172:OWU262173 PGQ262172:PGQ262173 PQM262172:PQM262173 QAI262172:QAI262173 QKE262172:QKE262173 QUA262172:QUA262173 RDW262172:RDW262173 RNS262172:RNS262173 RXO262172:RXO262173 SHK262172:SHK262173 SRG262172:SRG262173 TBC262172:TBC262173 TKY262172:TKY262173 TUU262172:TUU262173 UEQ262172:UEQ262173 UOM262172:UOM262173 UYI262172:UYI262173 VIE262172:VIE262173 VSA262172:VSA262173 WBW262172:WBW262173 WLS262172:WLS262173 WVO262172:WVO262173 B327708:E327709 JC327708:JC327709 SY327708:SY327709 ACU327708:ACU327709 AMQ327708:AMQ327709 AWM327708:AWM327709 BGI327708:BGI327709 BQE327708:BQE327709 CAA327708:CAA327709 CJW327708:CJW327709 CTS327708:CTS327709 DDO327708:DDO327709 DNK327708:DNK327709 DXG327708:DXG327709 EHC327708:EHC327709 EQY327708:EQY327709 FAU327708:FAU327709 FKQ327708:FKQ327709 FUM327708:FUM327709 GEI327708:GEI327709 GOE327708:GOE327709 GYA327708:GYA327709 HHW327708:HHW327709 HRS327708:HRS327709 IBO327708:IBO327709 ILK327708:ILK327709 IVG327708:IVG327709 JFC327708:JFC327709 JOY327708:JOY327709 JYU327708:JYU327709 KIQ327708:KIQ327709 KSM327708:KSM327709 LCI327708:LCI327709 LME327708:LME327709 LWA327708:LWA327709 MFW327708:MFW327709 MPS327708:MPS327709 MZO327708:MZO327709 NJK327708:NJK327709 NTG327708:NTG327709 ODC327708:ODC327709 OMY327708:OMY327709 OWU327708:OWU327709 PGQ327708:PGQ327709 PQM327708:PQM327709 QAI327708:QAI327709 QKE327708:QKE327709 QUA327708:QUA327709 RDW327708:RDW327709 RNS327708:RNS327709 RXO327708:RXO327709 SHK327708:SHK327709 SRG327708:SRG327709 TBC327708:TBC327709 TKY327708:TKY327709 TUU327708:TUU327709 UEQ327708:UEQ327709 UOM327708:UOM327709 UYI327708:UYI327709 VIE327708:VIE327709 VSA327708:VSA327709 WBW327708:WBW327709 WLS327708:WLS327709 WVO327708:WVO327709 B393244:E393245 JC393244:JC393245 SY393244:SY393245 ACU393244:ACU393245 AMQ393244:AMQ393245 AWM393244:AWM393245 BGI393244:BGI393245 BQE393244:BQE393245 CAA393244:CAA393245 CJW393244:CJW393245 CTS393244:CTS393245 DDO393244:DDO393245 DNK393244:DNK393245 DXG393244:DXG393245 EHC393244:EHC393245 EQY393244:EQY393245 FAU393244:FAU393245 FKQ393244:FKQ393245 FUM393244:FUM393245 GEI393244:GEI393245 GOE393244:GOE393245 GYA393244:GYA393245 HHW393244:HHW393245 HRS393244:HRS393245 IBO393244:IBO393245 ILK393244:ILK393245 IVG393244:IVG393245 JFC393244:JFC393245 JOY393244:JOY393245 JYU393244:JYU393245 KIQ393244:KIQ393245 KSM393244:KSM393245 LCI393244:LCI393245 LME393244:LME393245 LWA393244:LWA393245 MFW393244:MFW393245 MPS393244:MPS393245 MZO393244:MZO393245 NJK393244:NJK393245 NTG393244:NTG393245 ODC393244:ODC393245 OMY393244:OMY393245 OWU393244:OWU393245 PGQ393244:PGQ393245 PQM393244:PQM393245 QAI393244:QAI393245 QKE393244:QKE393245 QUA393244:QUA393245 RDW393244:RDW393245 RNS393244:RNS393245 RXO393244:RXO393245 SHK393244:SHK393245 SRG393244:SRG393245 TBC393244:TBC393245 TKY393244:TKY393245 TUU393244:TUU393245 UEQ393244:UEQ393245 UOM393244:UOM393245 UYI393244:UYI393245 VIE393244:VIE393245 VSA393244:VSA393245 WBW393244:WBW393245 WLS393244:WLS393245 WVO393244:WVO393245 B458780:E458781 JC458780:JC458781 SY458780:SY458781 ACU458780:ACU458781 AMQ458780:AMQ458781 AWM458780:AWM458781 BGI458780:BGI458781 BQE458780:BQE458781 CAA458780:CAA458781 CJW458780:CJW458781 CTS458780:CTS458781 DDO458780:DDO458781 DNK458780:DNK458781 DXG458780:DXG458781 EHC458780:EHC458781 EQY458780:EQY458781 FAU458780:FAU458781 FKQ458780:FKQ458781 FUM458780:FUM458781 GEI458780:GEI458781 GOE458780:GOE458781 GYA458780:GYA458781 HHW458780:HHW458781 HRS458780:HRS458781 IBO458780:IBO458781 ILK458780:ILK458781 IVG458780:IVG458781 JFC458780:JFC458781 JOY458780:JOY458781 JYU458780:JYU458781 KIQ458780:KIQ458781 KSM458780:KSM458781 LCI458780:LCI458781 LME458780:LME458781 LWA458780:LWA458781 MFW458780:MFW458781 MPS458780:MPS458781 MZO458780:MZO458781 NJK458780:NJK458781 NTG458780:NTG458781 ODC458780:ODC458781 OMY458780:OMY458781 OWU458780:OWU458781 PGQ458780:PGQ458781 PQM458780:PQM458781 QAI458780:QAI458781 QKE458780:QKE458781 QUA458780:QUA458781 RDW458780:RDW458781 RNS458780:RNS458781 RXO458780:RXO458781 SHK458780:SHK458781 SRG458780:SRG458781 TBC458780:TBC458781 TKY458780:TKY458781 TUU458780:TUU458781 UEQ458780:UEQ458781 UOM458780:UOM458781 UYI458780:UYI458781 VIE458780:VIE458781 VSA458780:VSA458781 WBW458780:WBW458781 WLS458780:WLS458781 WVO458780:WVO458781 B524316:E524317 JC524316:JC524317 SY524316:SY524317 ACU524316:ACU524317 AMQ524316:AMQ524317 AWM524316:AWM524317 BGI524316:BGI524317 BQE524316:BQE524317 CAA524316:CAA524317 CJW524316:CJW524317 CTS524316:CTS524317 DDO524316:DDO524317 DNK524316:DNK524317 DXG524316:DXG524317 EHC524316:EHC524317 EQY524316:EQY524317 FAU524316:FAU524317 FKQ524316:FKQ524317 FUM524316:FUM524317 GEI524316:GEI524317 GOE524316:GOE524317 GYA524316:GYA524317 HHW524316:HHW524317 HRS524316:HRS524317 IBO524316:IBO524317 ILK524316:ILK524317 IVG524316:IVG524317 JFC524316:JFC524317 JOY524316:JOY524317 JYU524316:JYU524317 KIQ524316:KIQ524317 KSM524316:KSM524317 LCI524316:LCI524317 LME524316:LME524317 LWA524316:LWA524317 MFW524316:MFW524317 MPS524316:MPS524317 MZO524316:MZO524317 NJK524316:NJK524317 NTG524316:NTG524317 ODC524316:ODC524317 OMY524316:OMY524317 OWU524316:OWU524317 PGQ524316:PGQ524317 PQM524316:PQM524317 QAI524316:QAI524317 QKE524316:QKE524317 QUA524316:QUA524317 RDW524316:RDW524317 RNS524316:RNS524317 RXO524316:RXO524317 SHK524316:SHK524317 SRG524316:SRG524317 TBC524316:TBC524317 TKY524316:TKY524317 TUU524316:TUU524317 UEQ524316:UEQ524317 UOM524316:UOM524317 UYI524316:UYI524317 VIE524316:VIE524317 VSA524316:VSA524317 WBW524316:WBW524317 WLS524316:WLS524317 WVO524316:WVO524317 B589852:E589853 JC589852:JC589853 SY589852:SY589853 ACU589852:ACU589853 AMQ589852:AMQ589853 AWM589852:AWM589853 BGI589852:BGI589853 BQE589852:BQE589853 CAA589852:CAA589853 CJW589852:CJW589853 CTS589852:CTS589853 DDO589852:DDO589853 DNK589852:DNK589853 DXG589852:DXG589853 EHC589852:EHC589853 EQY589852:EQY589853 FAU589852:FAU589853 FKQ589852:FKQ589853 FUM589852:FUM589853 GEI589852:GEI589853 GOE589852:GOE589853 GYA589852:GYA589853 HHW589852:HHW589853 HRS589852:HRS589853 IBO589852:IBO589853 ILK589852:ILK589853 IVG589852:IVG589853 JFC589852:JFC589853 JOY589852:JOY589853 JYU589852:JYU589853 KIQ589852:KIQ589853 KSM589852:KSM589853 LCI589852:LCI589853 LME589852:LME589853 LWA589852:LWA589853 MFW589852:MFW589853 MPS589852:MPS589853 MZO589852:MZO589853 NJK589852:NJK589853 NTG589852:NTG589853 ODC589852:ODC589853 OMY589852:OMY589853 OWU589852:OWU589853 PGQ589852:PGQ589853 PQM589852:PQM589853 QAI589852:QAI589853 QKE589852:QKE589853 QUA589852:QUA589853 RDW589852:RDW589853 RNS589852:RNS589853 RXO589852:RXO589853 SHK589852:SHK589853 SRG589852:SRG589853 TBC589852:TBC589853 TKY589852:TKY589853 TUU589852:TUU589853 UEQ589852:UEQ589853 UOM589852:UOM589853 UYI589852:UYI589853 VIE589852:VIE589853 VSA589852:VSA589853 WBW589852:WBW589853 WLS589852:WLS589853 WVO589852:WVO589853 B655388:E655389 JC655388:JC655389 SY655388:SY655389 ACU655388:ACU655389 AMQ655388:AMQ655389 AWM655388:AWM655389 BGI655388:BGI655389 BQE655388:BQE655389 CAA655388:CAA655389 CJW655388:CJW655389 CTS655388:CTS655389 DDO655388:DDO655389 DNK655388:DNK655389 DXG655388:DXG655389 EHC655388:EHC655389 EQY655388:EQY655389 FAU655388:FAU655389 FKQ655388:FKQ655389 FUM655388:FUM655389 GEI655388:GEI655389 GOE655388:GOE655389 GYA655388:GYA655389 HHW655388:HHW655389 HRS655388:HRS655389 IBO655388:IBO655389 ILK655388:ILK655389 IVG655388:IVG655389 JFC655388:JFC655389 JOY655388:JOY655389 JYU655388:JYU655389 KIQ655388:KIQ655389 KSM655388:KSM655389 LCI655388:LCI655389 LME655388:LME655389 LWA655388:LWA655389 MFW655388:MFW655389 MPS655388:MPS655389 MZO655388:MZO655389 NJK655388:NJK655389 NTG655388:NTG655389 ODC655388:ODC655389 OMY655388:OMY655389 OWU655388:OWU655389 PGQ655388:PGQ655389 PQM655388:PQM655389 QAI655388:QAI655389 QKE655388:QKE655389 QUA655388:QUA655389 RDW655388:RDW655389 RNS655388:RNS655389 RXO655388:RXO655389 SHK655388:SHK655389 SRG655388:SRG655389 TBC655388:TBC655389 TKY655388:TKY655389 TUU655388:TUU655389 UEQ655388:UEQ655389 UOM655388:UOM655389 UYI655388:UYI655389 VIE655388:VIE655389 VSA655388:VSA655389 WBW655388:WBW655389 WLS655388:WLS655389 WVO655388:WVO655389 B720924:E720925 JC720924:JC720925 SY720924:SY720925 ACU720924:ACU720925 AMQ720924:AMQ720925 AWM720924:AWM720925 BGI720924:BGI720925 BQE720924:BQE720925 CAA720924:CAA720925 CJW720924:CJW720925 CTS720924:CTS720925 DDO720924:DDO720925 DNK720924:DNK720925 DXG720924:DXG720925 EHC720924:EHC720925 EQY720924:EQY720925 FAU720924:FAU720925 FKQ720924:FKQ720925 FUM720924:FUM720925 GEI720924:GEI720925 GOE720924:GOE720925 GYA720924:GYA720925 HHW720924:HHW720925 HRS720924:HRS720925 IBO720924:IBO720925 ILK720924:ILK720925 IVG720924:IVG720925 JFC720924:JFC720925 JOY720924:JOY720925 JYU720924:JYU720925 KIQ720924:KIQ720925 KSM720924:KSM720925 LCI720924:LCI720925 LME720924:LME720925 LWA720924:LWA720925 MFW720924:MFW720925 MPS720924:MPS720925 MZO720924:MZO720925 NJK720924:NJK720925 NTG720924:NTG720925 ODC720924:ODC720925 OMY720924:OMY720925 OWU720924:OWU720925 PGQ720924:PGQ720925 PQM720924:PQM720925 QAI720924:QAI720925 QKE720924:QKE720925 QUA720924:QUA720925 RDW720924:RDW720925 RNS720924:RNS720925 RXO720924:RXO720925 SHK720924:SHK720925 SRG720924:SRG720925 TBC720924:TBC720925 TKY720924:TKY720925 TUU720924:TUU720925 UEQ720924:UEQ720925 UOM720924:UOM720925 UYI720924:UYI720925 VIE720924:VIE720925 VSA720924:VSA720925 WBW720924:WBW720925 WLS720924:WLS720925 WVO720924:WVO720925 B786460:E786461 JC786460:JC786461 SY786460:SY786461 ACU786460:ACU786461 AMQ786460:AMQ786461 AWM786460:AWM786461 BGI786460:BGI786461 BQE786460:BQE786461 CAA786460:CAA786461 CJW786460:CJW786461 CTS786460:CTS786461 DDO786460:DDO786461 DNK786460:DNK786461 DXG786460:DXG786461 EHC786460:EHC786461 EQY786460:EQY786461 FAU786460:FAU786461 FKQ786460:FKQ786461 FUM786460:FUM786461 GEI786460:GEI786461 GOE786460:GOE786461 GYA786460:GYA786461 HHW786460:HHW786461 HRS786460:HRS786461 IBO786460:IBO786461 ILK786460:ILK786461 IVG786460:IVG786461 JFC786460:JFC786461 JOY786460:JOY786461 JYU786460:JYU786461 KIQ786460:KIQ786461 KSM786460:KSM786461 LCI786460:LCI786461 LME786460:LME786461 LWA786460:LWA786461 MFW786460:MFW786461 MPS786460:MPS786461 MZO786460:MZO786461 NJK786460:NJK786461 NTG786460:NTG786461 ODC786460:ODC786461 OMY786460:OMY786461 OWU786460:OWU786461 PGQ786460:PGQ786461 PQM786460:PQM786461 QAI786460:QAI786461 QKE786460:QKE786461 QUA786460:QUA786461 RDW786460:RDW786461 RNS786460:RNS786461 RXO786460:RXO786461 SHK786460:SHK786461 SRG786460:SRG786461 TBC786460:TBC786461 TKY786460:TKY786461 TUU786460:TUU786461 UEQ786460:UEQ786461 UOM786460:UOM786461 UYI786460:UYI786461 VIE786460:VIE786461 VSA786460:VSA786461 WBW786460:WBW786461 WLS786460:WLS786461 WVO786460:WVO786461 B851996:E851997 JC851996:JC851997 SY851996:SY851997 ACU851996:ACU851997 AMQ851996:AMQ851997 AWM851996:AWM851997 BGI851996:BGI851997 BQE851996:BQE851997 CAA851996:CAA851997 CJW851996:CJW851997 CTS851996:CTS851997 DDO851996:DDO851997 DNK851996:DNK851997 DXG851996:DXG851997 EHC851996:EHC851997 EQY851996:EQY851997 FAU851996:FAU851997 FKQ851996:FKQ851997 FUM851996:FUM851997 GEI851996:GEI851997 GOE851996:GOE851997 GYA851996:GYA851997 HHW851996:HHW851997 HRS851996:HRS851997 IBO851996:IBO851997 ILK851996:ILK851997 IVG851996:IVG851997 JFC851996:JFC851997 JOY851996:JOY851997 JYU851996:JYU851997 KIQ851996:KIQ851997 KSM851996:KSM851997 LCI851996:LCI851997 LME851996:LME851997 LWA851996:LWA851997 MFW851996:MFW851997 MPS851996:MPS851997 MZO851996:MZO851997 NJK851996:NJK851997 NTG851996:NTG851997 ODC851996:ODC851997 OMY851996:OMY851997 OWU851996:OWU851997 PGQ851996:PGQ851997 PQM851996:PQM851997 QAI851996:QAI851997 QKE851996:QKE851997 QUA851996:QUA851997 RDW851996:RDW851997 RNS851996:RNS851997 RXO851996:RXO851997 SHK851996:SHK851997 SRG851996:SRG851997 TBC851996:TBC851997 TKY851996:TKY851997 TUU851996:TUU851997 UEQ851996:UEQ851997 UOM851996:UOM851997 UYI851996:UYI851997 VIE851996:VIE851997 VSA851996:VSA851997 WBW851996:WBW851997 WLS851996:WLS851997 WVO851996:WVO851997 B917532:E917533 JC917532:JC917533 SY917532:SY917533 ACU917532:ACU917533 AMQ917532:AMQ917533 AWM917532:AWM917533 BGI917532:BGI917533 BQE917532:BQE917533 CAA917532:CAA917533 CJW917532:CJW917533 CTS917532:CTS917533 DDO917532:DDO917533 DNK917532:DNK917533 DXG917532:DXG917533 EHC917532:EHC917533 EQY917532:EQY917533 FAU917532:FAU917533 FKQ917532:FKQ917533 FUM917532:FUM917533 GEI917532:GEI917533 GOE917532:GOE917533 GYA917532:GYA917533 HHW917532:HHW917533 HRS917532:HRS917533 IBO917532:IBO917533 ILK917532:ILK917533 IVG917532:IVG917533 JFC917532:JFC917533 JOY917532:JOY917533 JYU917532:JYU917533 KIQ917532:KIQ917533 KSM917532:KSM917533 LCI917532:LCI917533 LME917532:LME917533 LWA917532:LWA917533 MFW917532:MFW917533 MPS917532:MPS917533 MZO917532:MZO917533 NJK917532:NJK917533 NTG917532:NTG917533 ODC917532:ODC917533 OMY917532:OMY917533 OWU917532:OWU917533 PGQ917532:PGQ917533 PQM917532:PQM917533 QAI917532:QAI917533 QKE917532:QKE917533 QUA917532:QUA917533 RDW917532:RDW917533 RNS917532:RNS917533 RXO917532:RXO917533 SHK917532:SHK917533 SRG917532:SRG917533 TBC917532:TBC917533 TKY917532:TKY917533 TUU917532:TUU917533 UEQ917532:UEQ917533 UOM917532:UOM917533 UYI917532:UYI917533 VIE917532:VIE917533 VSA917532:VSA917533 WBW917532:WBW917533 WLS917532:WLS917533 WVO917532:WVO917533 B983068:E983069 JC983068:JC983069 SY983068:SY983069 ACU983068:ACU983069 AMQ983068:AMQ983069 AWM983068:AWM983069 BGI983068:BGI983069 BQE983068:BQE983069 CAA983068:CAA983069 CJW983068:CJW983069 CTS983068:CTS983069 DDO983068:DDO983069 DNK983068:DNK983069 DXG983068:DXG983069 EHC983068:EHC983069 EQY983068:EQY983069 FAU983068:FAU983069 FKQ983068:FKQ983069 FUM983068:FUM983069 GEI983068:GEI983069 GOE983068:GOE983069 GYA983068:GYA983069 HHW983068:HHW983069 HRS983068:HRS983069 IBO983068:IBO983069 ILK983068:ILK983069 IVG983068:IVG983069 JFC983068:JFC983069 JOY983068:JOY983069 JYU983068:JYU983069 KIQ983068:KIQ983069 KSM983068:KSM983069 LCI983068:LCI983069 LME983068:LME983069 LWA983068:LWA983069 MFW983068:MFW983069 MPS983068:MPS983069 MZO983068:MZO983069 NJK983068:NJK983069 NTG983068:NTG983069 ODC983068:ODC983069 OMY983068:OMY983069 OWU983068:OWU983069 PGQ983068:PGQ983069 PQM983068:PQM983069 QAI983068:QAI983069 QKE983068:QKE983069 QUA983068:QUA983069 RDW983068:RDW983069 RNS983068:RNS983069 RXO983068:RXO983069 SHK983068:SHK983069 SRG983068:SRG983069 TBC983068:TBC983069 TKY983068:TKY983069 TUU983068:TUU983069 UEQ983068:UEQ983069 UOM983068:UOM983069 UYI983068:UYI983069 VIE983068:VIE983069 VSA983068:VSA983069 WBW983068:WBW983069 WLS983068:WLS983069 WVO983068:WVO983069 B64:E65532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B65567:E65567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B131103:E131103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B196639:E196639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B262175:E262175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B327711:E327711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B393247:E393247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B458783:E458783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B524319:E524319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B589855:E589855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B655391:E655391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B720927:E720927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B786463:E786463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B851999:E851999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B917535:E917535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B983071:E983071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B1 WVO1:WVO3 WLS1:WLS3 WBW1:WBW3 VSA1:VSA3 VIE1:VIE3 UYI1:UYI3 UOM1:UOM3 UEQ1:UEQ3 TUU1:TUU3 TKY1:TKY3 TBC1:TBC3 SRG1:SRG3 SHK1:SHK3 RXO1:RXO3 RNS1:RNS3 RDW1:RDW3 QUA1:QUA3 QKE1:QKE3 QAI1:QAI3 PQM1:PQM3 PGQ1:PGQ3 OWU1:OWU3 OMY1:OMY3 ODC1:ODC3 NTG1:NTG3 NJK1:NJK3 MZO1:MZO3 MPS1:MPS3 MFW1:MFW3 LWA1:LWA3 LME1:LME3 LCI1:LCI3 KSM1:KSM3 KIQ1:KIQ3 JYU1:JYU3 JOY1:JOY3 JFC1:JFC3 IVG1:IVG3 ILK1:ILK3 IBO1:IBO3 HRS1:HRS3 HHW1:HHW3 GYA1:GYA3 GOE1:GOE3 GEI1:GEI3 FUM1:FUM3 FKQ1:FKQ3 FAU1:FAU3 EQY1:EQY3 EHC1:EHC3 DXG1:DXG3 DNK1:DNK3 DDO1:DDO3 CTS1:CTS3 CJW1:CJW3 CAA1:CAA3 BQE1:BQE3 BGI1:BGI3 AWM1:AWM3 AMQ1:AMQ3 ACU1:ACU3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B050"/>
    <pageSetUpPr fitToPage="1"/>
  </sheetPr>
  <dimension ref="A1:AT126"/>
  <sheetViews>
    <sheetView zoomScale="70" zoomScaleNormal="70" zoomScaleSheetLayoutView="70" zoomScalePageLayoutView="40" workbookViewId="0">
      <pane xSplit="1" ySplit="2" topLeftCell="B3" activePane="bottomRight" state="frozen"/>
      <selection pane="topRight" activeCell="B1" sqref="B1"/>
      <selection pane="bottomLeft" activeCell="A3" sqref="A3"/>
      <selection pane="bottomRight" activeCell="C3" sqref="C3:C4"/>
    </sheetView>
  </sheetViews>
  <sheetFormatPr defaultColWidth="9" defaultRowHeight="13.5" x14ac:dyDescent="0.15"/>
  <cols>
    <col min="1" max="1" width="6" style="218" bestFit="1" customWidth="1"/>
    <col min="2" max="2" width="15.25" style="216" bestFit="1" customWidth="1"/>
    <col min="3" max="3" width="11.125" style="216" bestFit="1" customWidth="1"/>
    <col min="4" max="4" width="26.125" style="216" bestFit="1" customWidth="1"/>
    <col min="5" max="5" width="14.125" style="216" customWidth="1"/>
    <col min="6" max="7" width="7.875" style="216" customWidth="1"/>
    <col min="8" max="8" width="10.375" style="216" customWidth="1"/>
    <col min="9" max="9" width="20.875" style="216" customWidth="1"/>
    <col min="10" max="10" width="14.125" style="216" customWidth="1"/>
    <col min="11" max="12" width="7.875" style="216" customWidth="1"/>
    <col min="13" max="13" width="10.375" style="216" customWidth="1"/>
    <col min="14" max="14" width="20.875" style="216" customWidth="1"/>
    <col min="15" max="15" width="18.625" style="219" customWidth="1"/>
    <col min="16" max="16" width="53.25" style="219" customWidth="1"/>
    <col min="17" max="18" width="11.25" style="216" bestFit="1" customWidth="1"/>
    <col min="19" max="19" width="11.375" style="216" bestFit="1" customWidth="1"/>
    <col min="20" max="20" width="11.5" style="216" bestFit="1" customWidth="1"/>
    <col min="21" max="21" width="18.25" style="216" customWidth="1"/>
    <col min="22" max="22" width="9.5" style="216" bestFit="1" customWidth="1"/>
    <col min="23" max="24" width="7.5" style="216" bestFit="1" customWidth="1"/>
    <col min="25" max="25" width="6.75" style="216" bestFit="1" customWidth="1"/>
    <col min="26" max="26" width="14.625" style="216" customWidth="1"/>
    <col min="27" max="27" width="7.625" style="216" customWidth="1"/>
    <col min="28" max="28" width="12.125" style="216" bestFit="1" customWidth="1"/>
    <col min="29" max="29" width="8.5" style="216" customWidth="1"/>
    <col min="30" max="30" width="8.375" style="216" bestFit="1" customWidth="1"/>
    <col min="31" max="31" width="5.625" style="216" bestFit="1" customWidth="1"/>
    <col min="32" max="32" width="7.5" style="216" bestFit="1" customWidth="1"/>
    <col min="33" max="33" width="8.75" style="216" bestFit="1" customWidth="1"/>
    <col min="34" max="34" width="10.375" style="216" bestFit="1" customWidth="1"/>
    <col min="35" max="35" width="6" style="216" bestFit="1" customWidth="1"/>
    <col min="36" max="36" width="7.5" style="216" bestFit="1" customWidth="1"/>
    <col min="37" max="39" width="8" style="216" customWidth="1"/>
    <col min="40" max="40" width="14.625" style="216" customWidth="1"/>
    <col min="41" max="41" width="6" style="303" bestFit="1" customWidth="1"/>
    <col min="42" max="46" width="8" style="305" customWidth="1"/>
    <col min="47" max="16384" width="9" style="305"/>
  </cols>
  <sheetData>
    <row r="1" spans="1:46" ht="27" customHeight="1" x14ac:dyDescent="0.15">
      <c r="A1" s="510" t="s">
        <v>1178</v>
      </c>
      <c r="B1" s="512" t="s">
        <v>111</v>
      </c>
      <c r="C1" s="515" t="s">
        <v>1006</v>
      </c>
      <c r="D1" s="514" t="s">
        <v>1011</v>
      </c>
      <c r="E1" s="515" t="s">
        <v>1208</v>
      </c>
      <c r="F1" s="516" t="s">
        <v>1209</v>
      </c>
      <c r="G1" s="516"/>
      <c r="H1" s="515" t="s">
        <v>1210</v>
      </c>
      <c r="I1" s="515" t="s">
        <v>1211</v>
      </c>
      <c r="J1" s="515" t="s">
        <v>1212</v>
      </c>
      <c r="K1" s="516" t="s">
        <v>1213</v>
      </c>
      <c r="L1" s="516"/>
      <c r="M1" s="515" t="s">
        <v>1214</v>
      </c>
      <c r="N1" s="515" t="s">
        <v>1215</v>
      </c>
      <c r="O1" s="514" t="s">
        <v>1174</v>
      </c>
      <c r="P1" s="514" t="s">
        <v>118</v>
      </c>
      <c r="Q1" s="514" t="s">
        <v>1166</v>
      </c>
      <c r="R1" s="514" t="s">
        <v>69</v>
      </c>
      <c r="S1" s="514" t="s">
        <v>110</v>
      </c>
      <c r="T1" s="514" t="s">
        <v>109</v>
      </c>
      <c r="U1" s="214" t="s">
        <v>70</v>
      </c>
      <c r="V1" s="514" t="s">
        <v>108</v>
      </c>
      <c r="W1" s="513" t="s">
        <v>107</v>
      </c>
      <c r="X1" s="513"/>
      <c r="Y1" s="513"/>
      <c r="Z1" s="215" t="s">
        <v>106</v>
      </c>
      <c r="AA1" s="214" t="s">
        <v>105</v>
      </c>
      <c r="AB1" s="514" t="s">
        <v>119</v>
      </c>
      <c r="AC1" s="514" t="s">
        <v>104</v>
      </c>
      <c r="AD1" s="514" t="s">
        <v>103</v>
      </c>
      <c r="AE1" s="515" t="s">
        <v>102</v>
      </c>
      <c r="AF1" s="515"/>
      <c r="AG1" s="514" t="s">
        <v>101</v>
      </c>
      <c r="AH1" s="513" t="s">
        <v>208</v>
      </c>
      <c r="AI1" s="509" t="s">
        <v>100</v>
      </c>
      <c r="AJ1" s="509" t="s">
        <v>99</v>
      </c>
      <c r="AK1" s="509" t="s">
        <v>120</v>
      </c>
      <c r="AL1" s="509" t="s">
        <v>121</v>
      </c>
      <c r="AM1" s="509" t="s">
        <v>115</v>
      </c>
      <c r="AN1" s="509" t="s">
        <v>145</v>
      </c>
      <c r="AO1" s="487" t="s">
        <v>1178</v>
      </c>
      <c r="AP1" s="304"/>
      <c r="AQ1" s="304"/>
      <c r="AR1" s="304"/>
      <c r="AS1" s="304"/>
      <c r="AT1" s="304"/>
    </row>
    <row r="2" spans="1:46" ht="27" customHeight="1" x14ac:dyDescent="0.15">
      <c r="A2" s="511"/>
      <c r="B2" s="512"/>
      <c r="C2" s="515"/>
      <c r="D2" s="515"/>
      <c r="E2" s="515"/>
      <c r="F2" s="516"/>
      <c r="G2" s="516"/>
      <c r="H2" s="515"/>
      <c r="I2" s="515"/>
      <c r="J2" s="515"/>
      <c r="K2" s="516"/>
      <c r="L2" s="516"/>
      <c r="M2" s="515"/>
      <c r="N2" s="515"/>
      <c r="O2" s="514"/>
      <c r="P2" s="514"/>
      <c r="Q2" s="515"/>
      <c r="R2" s="515"/>
      <c r="S2" s="515"/>
      <c r="T2" s="514"/>
      <c r="U2" s="214" t="s">
        <v>98</v>
      </c>
      <c r="V2" s="515"/>
      <c r="W2" s="214" t="s">
        <v>122</v>
      </c>
      <c r="X2" s="214" t="s">
        <v>97</v>
      </c>
      <c r="Y2" s="217" t="s">
        <v>96</v>
      </c>
      <c r="Z2" s="214" t="s">
        <v>95</v>
      </c>
      <c r="AA2" s="214" t="s">
        <v>75</v>
      </c>
      <c r="AB2" s="515"/>
      <c r="AC2" s="515"/>
      <c r="AD2" s="514"/>
      <c r="AE2" s="515"/>
      <c r="AF2" s="515"/>
      <c r="AG2" s="514"/>
      <c r="AH2" s="513"/>
      <c r="AI2" s="509"/>
      <c r="AJ2" s="509"/>
      <c r="AK2" s="509"/>
      <c r="AL2" s="509"/>
      <c r="AM2" s="509"/>
      <c r="AN2" s="509"/>
      <c r="AO2" s="488"/>
      <c r="AP2" s="304"/>
      <c r="AQ2" s="304"/>
      <c r="AR2" s="304"/>
      <c r="AS2" s="304"/>
      <c r="AT2" s="304"/>
    </row>
    <row r="3" spans="1:46" ht="26.25" customHeight="1" x14ac:dyDescent="0.15">
      <c r="A3" s="500">
        <v>1</v>
      </c>
      <c r="B3" s="502">
        <f>IF(A3="","",VLOOKUP(A3,テーブル1[],66,FALSE))</f>
        <v>43922</v>
      </c>
      <c r="C3" s="504" t="str">
        <f>IF(A3="","",VLOOKUP(A3,テーブル1[],44,FALSE))</f>
        <v>元請</v>
      </c>
      <c r="D3" s="317" t="str">
        <f>IF(B3=0,"",VLOOKUP(A3,テーブル1[],2,FALSE))</f>
        <v>00001</v>
      </c>
      <c r="E3" s="479" t="str">
        <f>VLOOKUP(A3,テーブル1[],13,FALSE)</f>
        <v>建設業</v>
      </c>
      <c r="F3" s="480" t="str">
        <f>IF(A3="","",VLOOKUP(A3,テーブル1[],15,FALSE)&amp;" "&amp;VLOOKUP(A3,テーブル1[],16,FALSE))</f>
        <v>北海道知事 特定</v>
      </c>
      <c r="G3" s="480"/>
      <c r="H3" s="481">
        <f>IF(B3=0,"",IF(E3="無","",VLOOKUP(A3,テーブル1[],19,FALSE)+1825))</f>
        <v>44593</v>
      </c>
      <c r="I3" s="482" t="str">
        <f>IF(A3="","",IF(E3="無","",VLOOKUP(A3,テーブル1[],13,FALSE)))</f>
        <v>建設業</v>
      </c>
      <c r="J3" s="479" t="str">
        <f>VLOOKUP(A3,テーブル1[],20,FALSE)</f>
        <v>他</v>
      </c>
      <c r="K3" s="480" t="str">
        <f>IF(A3="","",VLOOKUP(A3,テーブル1[],22,FALSE)&amp;" "&amp;VLOOKUP(A3,テーブル1[],23,FALSE))</f>
        <v>北海道運輸局長 特定</v>
      </c>
      <c r="L3" s="480"/>
      <c r="M3" s="481">
        <f>IF(C3=0,"",IF(J3="無","",VLOOKUP(A3,テーブル1[],26,FALSE)+1825))</f>
        <v>46022</v>
      </c>
      <c r="N3" s="482" t="str">
        <f>IF(A3="","",IF(J3="無","",VLOOKUP(A3,テーブル1[],13,FALSE)))</f>
        <v>建設業</v>
      </c>
      <c r="O3" s="518"/>
      <c r="P3" s="484" t="str">
        <f>IF(A3="","",VLOOKUP(A3,テーブル1[],9,FALSE))</f>
        <v>【錦町工区】舗装工、踏掛版工、縁石工、構造物撤去工、情報ボックス工、旧橋撤去工、仮設工
【東8線工区】道路土工、排水構造物工、舗装工、縁石工、情報ボックス工、道路付属施設工、構造物撤去工、仮設工</v>
      </c>
      <c r="Q3" s="496" t="str">
        <f>IF(A3="","",VLOOKUP(A3,テーブル1[],28,FALSE))</f>
        <v>監督　一郎</v>
      </c>
      <c r="R3" s="493" t="str">
        <f>IF(A3="","",VLOOKUP(A3,テーブル1[],29,FALSE))</f>
        <v>代理　一郎</v>
      </c>
      <c r="S3" s="496" t="str">
        <f>IF(B3=0,"",IF(E3="他","-",VLOOKUP(A3,テーブル1[],32,FALSE)))</f>
        <v>主任　一子</v>
      </c>
      <c r="T3" s="498" t="str">
        <f>IF(B3=0,"",IF(E3="他",VLOOKUP(A3,テーブル1[],32,FALSE),""))</f>
        <v/>
      </c>
      <c r="U3" s="266" t="str">
        <f>IF(A3="","",VLOOKUP(A3,テーブル1[],31,FALSE))</f>
        <v>専任</v>
      </c>
      <c r="V3" s="496" t="str">
        <f>IF(A3="","",VLOOKUP(A3,テーブル1[],37,FALSE))</f>
        <v>〇</v>
      </c>
      <c r="W3" s="493" t="str">
        <f>IF(B3=0,"",IF(VLOOKUP(A3,テーブル1[],27,FALSE)="建退共・中退共","〇",IF(VLOOKUP(A3,テーブル1[],27,FALSE)="建退共","〇","-")))</f>
        <v>〇</v>
      </c>
      <c r="X3" s="493" t="str">
        <f>IF(B3=0,"",IF(VLOOKUP(A3,テーブル1[],27,FALSE)="建退共・中退共","〇",IF(VLOOKUP(A3,テーブル1[],27,FALSE)="中退共","〇","-")))</f>
        <v>〇</v>
      </c>
      <c r="Y3" s="493" t="str">
        <f>IF(B3=0,"",IF(VLOOKUP(A3,テーブル1[],27,FALSE)="その他","〇","-"))</f>
        <v>-</v>
      </c>
      <c r="Z3" s="267"/>
      <c r="AA3" s="267"/>
      <c r="AB3" s="499">
        <f>IF(A3="","",VLOOKUP(A3,テーブル1[],63,FALSE))</f>
        <v>270000</v>
      </c>
      <c r="AC3" s="517"/>
      <c r="AD3" s="337">
        <f>IF(A3="","",VLOOKUP(A3,テーブル1[],10,FALSE))</f>
        <v>43917</v>
      </c>
      <c r="AE3" s="517"/>
      <c r="AF3" s="517"/>
      <c r="AG3" s="517"/>
      <c r="AH3" s="517"/>
      <c r="AI3" s="517"/>
      <c r="AJ3" s="517"/>
      <c r="AK3" s="493" t="str">
        <f>IF(A3="","",VLOOKUP(A3,テーブル1[],53,FALSE))</f>
        <v>無</v>
      </c>
      <c r="AL3" s="493" t="str">
        <f>IF(A3="","",VLOOKUP(A3,テーブル1[],54,FALSE))</f>
        <v>無</v>
      </c>
      <c r="AM3" s="493" t="str">
        <f>IF(A3="","",VLOOKUP(A3,テーブル1[],55,FALSE))</f>
        <v>無</v>
      </c>
      <c r="AN3" s="519" t="str">
        <f>IF(A3="","",IF(VLOOKUP(A3,テーブル1[],64,FALSE)="","",VLOOKUP(A3,テーブル1[],64,FALSE)))</f>
        <v/>
      </c>
      <c r="AO3" s="485">
        <v>1</v>
      </c>
      <c r="AP3" s="306"/>
      <c r="AQ3" s="306"/>
      <c r="AR3" s="306"/>
      <c r="AS3" s="306"/>
      <c r="AT3" s="306"/>
    </row>
    <row r="4" spans="1:46" ht="26.25" customHeight="1" x14ac:dyDescent="0.15">
      <c r="A4" s="501"/>
      <c r="B4" s="503"/>
      <c r="C4" s="505"/>
      <c r="D4" s="317" t="str">
        <f>IF(B3=0,"",VLOOKUP(A3,テーブル1[],3,FALSE))</f>
        <v>株式会社０１元請組</v>
      </c>
      <c r="E4" s="479"/>
      <c r="F4" s="480" t="str">
        <f>IF(A3="","",VLOOKUP(A3,テーブル1[],17,FALSE)&amp;" "&amp;VLOOKUP(A3,テーブル1[],18,FALSE))</f>
        <v>特-28空 00175</v>
      </c>
      <c r="G4" s="480"/>
      <c r="H4" s="481"/>
      <c r="I4" s="483"/>
      <c r="J4" s="479"/>
      <c r="K4" s="480" t="str">
        <f>IF(A3="","",VLOOKUP(A3,テーブル1[],24,FALSE)&amp;" "&amp;VLOOKUP(A3,テーブル1[],25,FALSE))</f>
        <v>特-999テ1 00001</v>
      </c>
      <c r="L4" s="480"/>
      <c r="M4" s="481"/>
      <c r="N4" s="483"/>
      <c r="O4" s="518"/>
      <c r="P4" s="484"/>
      <c r="Q4" s="497"/>
      <c r="R4" s="493"/>
      <c r="S4" s="497"/>
      <c r="T4" s="498"/>
      <c r="U4" s="266" t="str">
        <f>IF(A3="","",VLOOKUP(A3,テーブル1[],33,FALSE))</f>
        <v>1級土木施工管理技士　C00100061X号</v>
      </c>
      <c r="V4" s="497"/>
      <c r="W4" s="493"/>
      <c r="X4" s="493"/>
      <c r="Y4" s="493"/>
      <c r="Z4" s="267"/>
      <c r="AA4" s="267"/>
      <c r="AB4" s="499"/>
      <c r="AC4" s="517"/>
      <c r="AD4" s="337">
        <f>IF(A3="","",VLOOKUP(A3,テーブル1[],11,FALSE))</f>
        <v>44280</v>
      </c>
      <c r="AE4" s="517"/>
      <c r="AF4" s="517"/>
      <c r="AG4" s="517"/>
      <c r="AH4" s="517"/>
      <c r="AI4" s="517"/>
      <c r="AJ4" s="517"/>
      <c r="AK4" s="493"/>
      <c r="AL4" s="493"/>
      <c r="AM4" s="493"/>
      <c r="AN4" s="519"/>
      <c r="AO4" s="486"/>
      <c r="AP4" s="306"/>
      <c r="AQ4" s="306"/>
      <c r="AR4" s="306"/>
      <c r="AS4" s="306"/>
      <c r="AT4" s="306"/>
    </row>
    <row r="5" spans="1:46" ht="26.25" customHeight="1" x14ac:dyDescent="0.15">
      <c r="A5" s="500">
        <v>2</v>
      </c>
      <c r="B5" s="502">
        <f>IF(A5="","",VLOOKUP(A5,テーブル1[],66,FALSE))</f>
        <v>43948</v>
      </c>
      <c r="C5" s="504" t="str">
        <f>IF(A5="","",VLOOKUP(A5,テーブル1[],44,FALSE))</f>
        <v>一次下請</v>
      </c>
      <c r="D5" s="317" t="str">
        <f>IF(B5=0,"",VLOOKUP(A5,テーブル1[],2,FALSE))</f>
        <v>00002</v>
      </c>
      <c r="E5" s="479" t="str">
        <f>VLOOKUP(A5,テーブル1[],13,FALSE)</f>
        <v>建設業</v>
      </c>
      <c r="F5" s="480" t="str">
        <f>IF(A5="","",VLOOKUP(A5,テーブル1[],15,FALSE)&amp;" "&amp;VLOOKUP(A5,テーブル1[],16,FALSE))</f>
        <v>北海道知事 特定</v>
      </c>
      <c r="G5" s="480"/>
      <c r="H5" s="481">
        <f>IF(B5=0,"",IF(E5="無","",VLOOKUP(A5,テーブル1[],19,FALSE)+1825))</f>
        <v>45311</v>
      </c>
      <c r="I5" s="482" t="str">
        <f>IF(A5="","",IF(E5="無","",VLOOKUP(A5,テーブル1[],13,FALSE)))</f>
        <v>建設業</v>
      </c>
      <c r="J5" s="479" t="str">
        <f>VLOOKUP(A5,テーブル1[],20,FALSE)</f>
        <v>他</v>
      </c>
      <c r="K5" s="480" t="str">
        <f>IF(A5="","",VLOOKUP(A5,テーブル1[],22,FALSE)&amp;" "&amp;VLOOKUP(A5,テーブル1[],23,FALSE))</f>
        <v>北海道運輸局長 特定</v>
      </c>
      <c r="L5" s="480"/>
      <c r="M5" s="481">
        <f>IF(C5=0,"",IF(J5="無","",VLOOKUP(A5,テーブル1[],26,FALSE)+1825))</f>
        <v>46023</v>
      </c>
      <c r="N5" s="482" t="str">
        <f>IF(A5="","",IF(J5="無","",VLOOKUP(A5,テーブル1[],13,FALSE)))</f>
        <v>建設業</v>
      </c>
      <c r="O5" s="484" t="str">
        <f>IF(A5="","",VLOOKUP(A5,テーブル1[],8,FALSE))</f>
        <v>情報ボックス工</v>
      </c>
      <c r="P5" s="484" t="str">
        <f>IF(A5="","",VLOOKUP(A5,テーブル1[],9,FALSE))</f>
        <v>情報ボックス工</v>
      </c>
      <c r="Q5" s="496" t="str">
        <f>IF(A5="","",VLOOKUP(A5,テーブル1[],28,FALSE))</f>
        <v>監督　二郎2</v>
      </c>
      <c r="R5" s="493" t="str">
        <f>IF(A5="","",VLOOKUP(A5,テーブル1[],29,FALSE))</f>
        <v>代理　二郎2</v>
      </c>
      <c r="S5" s="496" t="str">
        <f>IF(B5=0,"",IF(E5="他","-",VLOOKUP(A5,テーブル1[],32,FALSE)))</f>
        <v>主任　二子2</v>
      </c>
      <c r="T5" s="498" t="str">
        <f>IF(B5=0,"",IF(E5="他",VLOOKUP(A5,テーブル1[],32,FALSE),""))</f>
        <v/>
      </c>
      <c r="U5" s="437" t="str">
        <f>IF(A5="","",VLOOKUP(A5,テーブル1[],31,FALSE))</f>
        <v>非専任</v>
      </c>
      <c r="V5" s="496" t="str">
        <f>IF(A5="","",VLOOKUP(A5,テーブル1[],37,FALSE))</f>
        <v>〇</v>
      </c>
      <c r="W5" s="493" t="str">
        <f>IF(B5=0,"",IF(VLOOKUP(A5,テーブル1[],27,FALSE)="建退共・中退共","〇",IF(VLOOKUP(A5,テーブル1[],27,FALSE)="建退共","〇","-")))</f>
        <v>〇</v>
      </c>
      <c r="X5" s="493" t="str">
        <f>IF(B5=0,"",IF(VLOOKUP(A5,テーブル1[],27,FALSE)="建退共・中退共","〇",IF(VLOOKUP(A5,テーブル1[],27,FALSE)="中退共","〇","-")))</f>
        <v>-</v>
      </c>
      <c r="Y5" s="493" t="str">
        <f>IF(B5=0,"",IF(VLOOKUP(A5,テーブル1[],27,FALSE)="その他","〇","-"))</f>
        <v>-</v>
      </c>
      <c r="Z5" s="268">
        <f>IF(A5="","",VLOOKUP(A5,テーブル1[],56,FALSE))</f>
        <v>43927</v>
      </c>
      <c r="AA5" s="269" t="str">
        <f>IF(B5=0,"","〇")</f>
        <v>〇</v>
      </c>
      <c r="AB5" s="499">
        <f>IF(A5="","",VLOOKUP(A5,テーブル1[],63,FALSE))</f>
        <v>10598</v>
      </c>
      <c r="AC5" s="506">
        <f>IF(AB5=0,"",AB5/$AB$3)</f>
        <v>3.925185185185185E-2</v>
      </c>
      <c r="AD5" s="337">
        <f>IF(A5="","",VLOOKUP(A5,テーブル1[],10,FALSE))</f>
        <v>43948</v>
      </c>
      <c r="AE5" s="270" t="str">
        <f>IF(B5=0,"","現金")</f>
        <v>現金</v>
      </c>
      <c r="AF5" s="271">
        <f>IF(B5=0,"",VLOOKUP(A5,テーブル1[],58,FALSE))</f>
        <v>100</v>
      </c>
      <c r="AG5" s="338" t="str">
        <f>IF(A5="","",VLOOKUP(A5,テーブル1[],60,FALSE))</f>
        <v>翌月25日</v>
      </c>
      <c r="AH5" s="507" t="str">
        <f>IF(A5="","",VLOOKUP(A5,テーブル1[],62,FALSE))</f>
        <v>労務・機械</v>
      </c>
      <c r="AI5" s="489" t="str">
        <f>IF(B5=0,"","－")</f>
        <v>－</v>
      </c>
      <c r="AJ5" s="491" t="str">
        <f>IF(B5=0,"","〇")</f>
        <v>〇</v>
      </c>
      <c r="AK5" s="493" t="str">
        <f>IF(A5="","",VLOOKUP(A5,テーブル1[],53,FALSE))</f>
        <v>無</v>
      </c>
      <c r="AL5" s="493" t="str">
        <f>IF(A5="","",VLOOKUP(A5,テーブル1[],54,FALSE))</f>
        <v>無</v>
      </c>
      <c r="AM5" s="493" t="str">
        <f>IF(A5="","",VLOOKUP(A5,テーブル1[],55,FALSE))</f>
        <v>無</v>
      </c>
      <c r="AN5" s="494" t="str">
        <f>IF(A5="","",IF(VLOOKUP(A5,テーブル1[],64,FALSE)="","",VLOOKUP(A5,テーブル1[],64,FALSE)))</f>
        <v>株式会社０１元請組</v>
      </c>
      <c r="AO5" s="485">
        <v>2</v>
      </c>
      <c r="AP5" s="306"/>
      <c r="AQ5" s="306"/>
      <c r="AR5" s="306"/>
      <c r="AS5" s="306"/>
      <c r="AT5" s="306"/>
    </row>
    <row r="6" spans="1:46" ht="26.25" customHeight="1" x14ac:dyDescent="0.15">
      <c r="A6" s="501"/>
      <c r="B6" s="503"/>
      <c r="C6" s="505"/>
      <c r="D6" s="317" t="str">
        <f>IF(B5=0,"",VLOOKUP(A5,テーブル1[],3,FALSE))</f>
        <v>株式会社０２通建</v>
      </c>
      <c r="E6" s="479"/>
      <c r="F6" s="480" t="str">
        <f>IF(A5="","",VLOOKUP(A5,テーブル1[],17,FALSE)&amp;" "&amp;VLOOKUP(A5,テーブル1[],18,FALSE))</f>
        <v>特-X0石 1470X</v>
      </c>
      <c r="G6" s="480"/>
      <c r="H6" s="481"/>
      <c r="I6" s="483"/>
      <c r="J6" s="479"/>
      <c r="K6" s="480" t="str">
        <f>IF(A5="","",VLOOKUP(A5,テーブル1[],24,FALSE)&amp;" "&amp;VLOOKUP(A5,テーブル1[],25,FALSE))</f>
        <v>特-999テ2 00002</v>
      </c>
      <c r="L6" s="480"/>
      <c r="M6" s="481"/>
      <c r="N6" s="483"/>
      <c r="O6" s="484"/>
      <c r="P6" s="484"/>
      <c r="Q6" s="497"/>
      <c r="R6" s="493"/>
      <c r="S6" s="497"/>
      <c r="T6" s="498"/>
      <c r="U6" s="437" t="str">
        <f>IF(A5="","",VLOOKUP(A5,テーブル1[],33,FALSE))</f>
        <v>2級土木施工管理技士</v>
      </c>
      <c r="V6" s="497"/>
      <c r="W6" s="493"/>
      <c r="X6" s="493"/>
      <c r="Y6" s="493"/>
      <c r="Z6" s="272">
        <f>IF(A5="","",VLOOKUP(A5,テーブル1[],57,FALSE))</f>
        <v>12</v>
      </c>
      <c r="AA6" s="269" t="str">
        <f>IF(B5=0,"","〇")</f>
        <v>〇</v>
      </c>
      <c r="AB6" s="499"/>
      <c r="AC6" s="506"/>
      <c r="AD6" s="337">
        <f>IF(A5="","",VLOOKUP(A5,テーブル1[],11,FALSE))</f>
        <v>44183</v>
      </c>
      <c r="AE6" s="270" t="str">
        <f>IF(B5=0,"","手形")</f>
        <v>手形</v>
      </c>
      <c r="AF6" s="273" t="str">
        <f>IF(B5=0,"",VLOOKUP(A5,テーブル1[],52,FALSE))</f>
        <v>加入</v>
      </c>
      <c r="AG6" s="339" t="str">
        <f>IF(A5="","",IF(VLOOKUP(A5,テーブル1[],61,FALSE)="","",VLOOKUP(A5,テーブル1[],61,FALSE)))</f>
        <v/>
      </c>
      <c r="AH6" s="507"/>
      <c r="AI6" s="490"/>
      <c r="AJ6" s="492"/>
      <c r="AK6" s="493"/>
      <c r="AL6" s="493"/>
      <c r="AM6" s="493"/>
      <c r="AN6" s="494"/>
      <c r="AO6" s="486"/>
      <c r="AP6" s="306"/>
      <c r="AQ6" s="306"/>
      <c r="AR6" s="306"/>
      <c r="AS6" s="306"/>
      <c r="AT6" s="306"/>
    </row>
    <row r="7" spans="1:46" ht="26.25" customHeight="1" x14ac:dyDescent="0.15">
      <c r="A7" s="500">
        <v>3</v>
      </c>
      <c r="B7" s="502">
        <f>IF(A7="","",VLOOKUP(A7,テーブル1[],66,FALSE))</f>
        <v>43948</v>
      </c>
      <c r="C7" s="504" t="str">
        <f>IF(A7="","",VLOOKUP(A7,テーブル1[],44,FALSE))</f>
        <v>二次下請</v>
      </c>
      <c r="D7" s="317" t="str">
        <f>IF(B7=0,"",VLOOKUP(A7,テーブル1[],2,FALSE))</f>
        <v>00003</v>
      </c>
      <c r="E7" s="479" t="str">
        <f>VLOOKUP(A7,テーブル1[],13,FALSE)</f>
        <v>建設業</v>
      </c>
      <c r="F7" s="480" t="str">
        <f>IF(A7="","",VLOOKUP(A7,テーブル1[],15,FALSE)&amp;" "&amp;VLOOKUP(A7,テーブル1[],16,FALSE))</f>
        <v>北海道知事 一般</v>
      </c>
      <c r="G7" s="480"/>
      <c r="H7" s="481">
        <f>IF(B7=0,"",IF(E7="無","",VLOOKUP(A7,テーブル1[],19,FALSE)+1825))</f>
        <v>44884</v>
      </c>
      <c r="I7" s="482" t="str">
        <f>IF(A7="","",IF(E7="無","",VLOOKUP(A7,テーブル1[],13,FALSE)))</f>
        <v>建設業</v>
      </c>
      <c r="J7" s="479" t="str">
        <f>VLOOKUP(A7,テーブル1[],20,FALSE)</f>
        <v>他</v>
      </c>
      <c r="K7" s="480" t="str">
        <f>IF(A7="","",VLOOKUP(A7,テーブル1[],22,FALSE)&amp;" "&amp;VLOOKUP(A7,テーブル1[],23,FALSE))</f>
        <v>北海道運輸局長 特定</v>
      </c>
      <c r="L7" s="480"/>
      <c r="M7" s="481">
        <f>IF(C7=0,"",IF(J7="無","",VLOOKUP(A7,テーブル1[],26,FALSE)+1825))</f>
        <v>46024</v>
      </c>
      <c r="N7" s="482" t="str">
        <f>IF(A7="","",IF(J7="無","",VLOOKUP(A7,テーブル1[],13,FALSE)))</f>
        <v>建設業</v>
      </c>
      <c r="O7" s="484" t="str">
        <f>IF(A7="","",VLOOKUP(A7,テーブル1[],8,FALSE))</f>
        <v>踏掛版工</v>
      </c>
      <c r="P7" s="484" t="str">
        <f>IF(A7="","",VLOOKUP(A7,テーブル1[],9,FALSE))</f>
        <v>踏掛版工、構造物撤去工、情報ボックス工、旧橋撤去工、仮設工</v>
      </c>
      <c r="Q7" s="496" t="str">
        <f>IF(A7="","",VLOOKUP(A7,テーブル1[],28,FALSE))</f>
        <v>監督　二郎3</v>
      </c>
      <c r="R7" s="493" t="str">
        <f>IF(A7="","",VLOOKUP(A7,テーブル1[],29,FALSE))</f>
        <v>代理　二郎3</v>
      </c>
      <c r="S7" s="496" t="str">
        <f>IF(B7=0,"",IF(E7="他","-",VLOOKUP(A7,テーブル1[],32,FALSE)))</f>
        <v>主任　二子3</v>
      </c>
      <c r="T7" s="498" t="str">
        <f>IF(B7=0,"",IF(E7="他",VLOOKUP(A7,テーブル1[],32,FALSE),""))</f>
        <v/>
      </c>
      <c r="U7" s="437" t="str">
        <f>IF(A7="","",VLOOKUP(A7,テーブル1[],31,FALSE))</f>
        <v>専任</v>
      </c>
      <c r="V7" s="496" t="str">
        <f>IF(A7="","",VLOOKUP(A7,テーブル1[],37,FALSE))</f>
        <v>〇</v>
      </c>
      <c r="W7" s="493" t="str">
        <f>IF(B7=0,"",IF(VLOOKUP(A7,テーブル1[],27,FALSE)="建退共・中退共","〇",IF(VLOOKUP(A7,テーブル1[],27,FALSE)="建退共","〇","-")))</f>
        <v>〇</v>
      </c>
      <c r="X7" s="493" t="str">
        <f>IF(B7=0,"",IF(VLOOKUP(A7,テーブル1[],27,FALSE)="建退共・中退共","〇",IF(VLOOKUP(A7,テーブル1[],27,FALSE)="中退共","〇","-")))</f>
        <v>-</v>
      </c>
      <c r="Y7" s="493" t="str">
        <f>IF(B7=0,"",IF(VLOOKUP(A7,テーブル1[],27,FALSE)="その他","〇","-"))</f>
        <v>-</v>
      </c>
      <c r="Z7" s="268">
        <f>IF(A7="","",VLOOKUP(A7,テーブル1[],56,FALSE))</f>
        <v>43922</v>
      </c>
      <c r="AA7" s="269" t="str">
        <f>IF(B7=0,"","〇")</f>
        <v>〇</v>
      </c>
      <c r="AB7" s="499">
        <f>IF(A7="","",VLOOKUP(A7,テーブル1[],63,FALSE))</f>
        <v>69520</v>
      </c>
      <c r="AC7" s="506">
        <f>IF(AB7=0,"",AB7/$AB$3)</f>
        <v>0.25748148148148148</v>
      </c>
      <c r="AD7" s="337">
        <f>IF(A7="","",VLOOKUP(A7,テーブル1[],10,FALSE))</f>
        <v>43948</v>
      </c>
      <c r="AE7" s="270" t="str">
        <f>IF(B7=0,"","現金")</f>
        <v>現金</v>
      </c>
      <c r="AF7" s="271">
        <f>IF(B7=0,"",VLOOKUP(A7,テーブル1[],58,FALSE))</f>
        <v>100</v>
      </c>
      <c r="AG7" s="338" t="str">
        <f>IF(A7="","",VLOOKUP(A7,テーブル1[],60,FALSE))</f>
        <v>翌月25日</v>
      </c>
      <c r="AH7" s="507" t="str">
        <f>IF(A7="","",VLOOKUP(A7,テーブル1[],62,FALSE))</f>
        <v>労務・機械</v>
      </c>
      <c r="AI7" s="489" t="str">
        <f>IF(B7=0,"","－")</f>
        <v>－</v>
      </c>
      <c r="AJ7" s="491" t="str">
        <f>IF(B7=0,"","〇")</f>
        <v>〇</v>
      </c>
      <c r="AK7" s="493" t="str">
        <f>IF(A7="","",VLOOKUP(A7,テーブル1[],53,FALSE))</f>
        <v>無</v>
      </c>
      <c r="AL7" s="493" t="str">
        <f>IF(A7="","",VLOOKUP(A7,テーブル1[],54,FALSE))</f>
        <v>無</v>
      </c>
      <c r="AM7" s="493" t="str">
        <f>IF(A7="","",VLOOKUP(A7,テーブル1[],55,FALSE))</f>
        <v>無</v>
      </c>
      <c r="AN7" s="494" t="str">
        <f>IF(A7="","",IF(VLOOKUP(A7,テーブル1[],64,FALSE)="","",VLOOKUP(A7,テーブル1[],64,FALSE)))</f>
        <v>株式会社０１元請組</v>
      </c>
      <c r="AO7" s="485">
        <v>3</v>
      </c>
      <c r="AP7" s="306"/>
      <c r="AQ7" s="306"/>
      <c r="AR7" s="306"/>
      <c r="AS7" s="306"/>
      <c r="AT7" s="306"/>
    </row>
    <row r="8" spans="1:46" ht="26.25" customHeight="1" x14ac:dyDescent="0.15">
      <c r="A8" s="501"/>
      <c r="B8" s="503"/>
      <c r="C8" s="505"/>
      <c r="D8" s="317" t="str">
        <f>IF(B7=0,"",VLOOKUP(A7,テーブル1[],3,FALSE))</f>
        <v>有限会社０３組</v>
      </c>
      <c r="E8" s="479"/>
      <c r="F8" s="480" t="str">
        <f>IF(A7="","",VLOOKUP(A7,テーブル1[],17,FALSE)&amp;" "&amp;VLOOKUP(A7,テーブル1[],18,FALSE))</f>
        <v>般-29釧 00556</v>
      </c>
      <c r="G8" s="480"/>
      <c r="H8" s="481"/>
      <c r="I8" s="483"/>
      <c r="J8" s="479"/>
      <c r="K8" s="480" t="str">
        <f>IF(A7="","",VLOOKUP(A7,テーブル1[],24,FALSE)&amp;" "&amp;VLOOKUP(A7,テーブル1[],25,FALSE))</f>
        <v>特-999テ3 00003</v>
      </c>
      <c r="L8" s="480"/>
      <c r="M8" s="481"/>
      <c r="N8" s="483"/>
      <c r="O8" s="484"/>
      <c r="P8" s="484"/>
      <c r="Q8" s="497"/>
      <c r="R8" s="493"/>
      <c r="S8" s="497"/>
      <c r="T8" s="498"/>
      <c r="U8" s="437" t="str">
        <f>IF(A7="","",VLOOKUP(A7,テーブル1[],33,FALSE))</f>
        <v>1級土木施工管理技士</v>
      </c>
      <c r="V8" s="497"/>
      <c r="W8" s="493"/>
      <c r="X8" s="493"/>
      <c r="Y8" s="493"/>
      <c r="Z8" s="272">
        <f>IF(A7="","",VLOOKUP(A7,テーブル1[],57,FALSE))</f>
        <v>15</v>
      </c>
      <c r="AA8" s="269" t="str">
        <f>IF(B7=0,"","〇")</f>
        <v>〇</v>
      </c>
      <c r="AB8" s="499"/>
      <c r="AC8" s="506"/>
      <c r="AD8" s="337">
        <f>IF(A7="","",VLOOKUP(A7,テーブル1[],11,FALSE))</f>
        <v>44279</v>
      </c>
      <c r="AE8" s="270" t="str">
        <f>IF(B7=0,"","手形")</f>
        <v>手形</v>
      </c>
      <c r="AF8" s="273" t="str">
        <f>IF(B7=0,"",VLOOKUP(A7,テーブル1[],52,FALSE))</f>
        <v>加入</v>
      </c>
      <c r="AG8" s="339" t="str">
        <f>IF(A7="","",IF(VLOOKUP(A7,テーブル1[],61,FALSE)="","",VLOOKUP(A7,テーブル1[],61,FALSE)))</f>
        <v/>
      </c>
      <c r="AH8" s="507"/>
      <c r="AI8" s="490"/>
      <c r="AJ8" s="492"/>
      <c r="AK8" s="493"/>
      <c r="AL8" s="493"/>
      <c r="AM8" s="493"/>
      <c r="AN8" s="494"/>
      <c r="AO8" s="486"/>
      <c r="AP8" s="306"/>
      <c r="AQ8" s="306"/>
      <c r="AR8" s="306"/>
      <c r="AS8" s="306"/>
      <c r="AT8" s="306"/>
    </row>
    <row r="9" spans="1:46" ht="26.25" customHeight="1" x14ac:dyDescent="0.15">
      <c r="A9" s="500">
        <v>4</v>
      </c>
      <c r="B9" s="502">
        <f>IF(A9="","",VLOOKUP(A9,テーブル1[],66,FALSE))</f>
        <v>43948</v>
      </c>
      <c r="C9" s="504" t="str">
        <f>IF(A9="","",VLOOKUP(A9,テーブル1[],44,FALSE))</f>
        <v>三次下請</v>
      </c>
      <c r="D9" s="317" t="str">
        <f>IF(B9=0,"",VLOOKUP(A9,テーブル1[],2,FALSE))</f>
        <v>00004</v>
      </c>
      <c r="E9" s="479" t="str">
        <f>VLOOKUP(A9,テーブル1[],13,FALSE)</f>
        <v>他</v>
      </c>
      <c r="F9" s="480" t="str">
        <f>IF(A9="","",VLOOKUP(A9,テーブル1[],15,FALSE)&amp;" "&amp;VLOOKUP(A9,テーブル1[],16,FALSE))</f>
        <v>北海道公安委員会 警備</v>
      </c>
      <c r="G9" s="480"/>
      <c r="H9" s="481">
        <f>IF(B9=0,"",IF(E9="無","",VLOOKUP(A9,テーブル1[],19,FALSE)+1825))</f>
        <v>45270</v>
      </c>
      <c r="I9" s="482" t="str">
        <f>IF(A9="","",IF(E9="無","",VLOOKUP(A9,テーブル1[],13,FALSE)))</f>
        <v>他</v>
      </c>
      <c r="J9" s="479" t="str">
        <f>VLOOKUP(A9,テーブル1[],20,FALSE)</f>
        <v>他</v>
      </c>
      <c r="K9" s="480" t="str">
        <f>IF(A9="","",VLOOKUP(A9,テーブル1[],22,FALSE)&amp;" "&amp;VLOOKUP(A9,テーブル1[],23,FALSE))</f>
        <v>北海道運輸局長 特定</v>
      </c>
      <c r="L9" s="480"/>
      <c r="M9" s="481">
        <f>IF(C9=0,"",IF(J9="無","",VLOOKUP(A9,テーブル1[],26,FALSE)+1825))</f>
        <v>46025</v>
      </c>
      <c r="N9" s="482" t="str">
        <f>IF(A9="","",IF(J9="無","",VLOOKUP(A9,テーブル1[],13,FALSE)))</f>
        <v>他</v>
      </c>
      <c r="O9" s="484" t="str">
        <f>IF(A9="","",VLOOKUP(A9,テーブル1[],8,FALSE))</f>
        <v>交通管理工</v>
      </c>
      <c r="P9" s="484" t="str">
        <f>IF(A9="","",VLOOKUP(A9,テーブル1[],9,FALSE))</f>
        <v>交通管理工</v>
      </c>
      <c r="Q9" s="496" t="str">
        <f>IF(A9="","",VLOOKUP(A9,テーブル1[],28,FALSE))</f>
        <v>監督　二郎4</v>
      </c>
      <c r="R9" s="493" t="str">
        <f>IF(A9="","",VLOOKUP(A9,テーブル1[],29,FALSE))</f>
        <v>代理　二郎4</v>
      </c>
      <c r="S9" s="496" t="str">
        <f>IF(B9=0,"",IF(E9="他","-",VLOOKUP(A9,テーブル1[],32,FALSE)))</f>
        <v>-</v>
      </c>
      <c r="T9" s="498" t="str">
        <f>IF(B9=0,"",IF(E9="他",VLOOKUP(A9,テーブル1[],32,FALSE),""))</f>
        <v>主任　二子4</v>
      </c>
      <c r="U9" s="437" t="str">
        <f>IF(A9="","",VLOOKUP(A9,テーブル1[],31,FALSE))</f>
        <v>非専任</v>
      </c>
      <c r="V9" s="496" t="str">
        <f>IF(A9="","",VLOOKUP(A9,テーブル1[],37,FALSE))</f>
        <v>〇</v>
      </c>
      <c r="W9" s="493" t="str">
        <f>IF(B9=0,"",IF(VLOOKUP(A9,テーブル1[],27,FALSE)="建退共・中退共","〇",IF(VLOOKUP(A9,テーブル1[],27,FALSE)="建退共","〇","-")))</f>
        <v>-</v>
      </c>
      <c r="X9" s="493" t="str">
        <f>IF(B9=0,"",IF(VLOOKUP(A9,テーブル1[],27,FALSE)="建退共・中退共","〇",IF(VLOOKUP(A9,テーブル1[],27,FALSE)="中退共","〇","-")))</f>
        <v>-</v>
      </c>
      <c r="Y9" s="493" t="str">
        <f>IF(B9=0,"",IF(VLOOKUP(A9,テーブル1[],27,FALSE)="その他","〇","-"))</f>
        <v>〇</v>
      </c>
      <c r="Z9" s="268">
        <f>IF(A9="","",VLOOKUP(A9,テーブル1[],56,FALSE))</f>
        <v>43922</v>
      </c>
      <c r="AA9" s="325" t="str">
        <f>IF(B9=0,"","〇")</f>
        <v>〇</v>
      </c>
      <c r="AB9" s="499">
        <f>IF(A9="","",VLOOKUP(A9,テーブル1[],63,FALSE))</f>
        <v>19580</v>
      </c>
      <c r="AC9" s="506">
        <f>IF(AB9=0,"",AB9/$AB$3)</f>
        <v>7.2518518518518524E-2</v>
      </c>
      <c r="AD9" s="337">
        <f>IF(A9="","",VLOOKUP(A9,テーブル1[],10,FALSE))</f>
        <v>43941</v>
      </c>
      <c r="AE9" s="270" t="str">
        <f>IF(B9=0,"","現金")</f>
        <v>現金</v>
      </c>
      <c r="AF9" s="271">
        <f>IF(B9=0,"",VLOOKUP(A9,テーブル1[],58,FALSE))</f>
        <v>100</v>
      </c>
      <c r="AG9" s="338" t="str">
        <f>IF(A9="","",VLOOKUP(A9,テーブル1[],60,FALSE))</f>
        <v>翌月25日</v>
      </c>
      <c r="AH9" s="507" t="str">
        <f>IF(A9="","",VLOOKUP(A9,テーブル1[],62,FALSE))</f>
        <v>労務</v>
      </c>
      <c r="AI9" s="489" t="str">
        <f>IF(B9=0,"","－")</f>
        <v>－</v>
      </c>
      <c r="AJ9" s="491" t="str">
        <f>IF(B9=0,"","〇")</f>
        <v>〇</v>
      </c>
      <c r="AK9" s="493" t="str">
        <f>IF(A9="","",VLOOKUP(A9,テーブル1[],53,FALSE))</f>
        <v>無</v>
      </c>
      <c r="AL9" s="493" t="str">
        <f>IF(A9="","",VLOOKUP(A9,テーブル1[],54,FALSE))</f>
        <v>無</v>
      </c>
      <c r="AM9" s="493" t="str">
        <f>IF(A9="","",VLOOKUP(A9,テーブル1[],55,FALSE))</f>
        <v>無</v>
      </c>
      <c r="AN9" s="494" t="str">
        <f>IF(A9="","",IF(VLOOKUP(A9,テーブル1[],64,FALSE)="","",VLOOKUP(A9,テーブル1[],64,FALSE)))</f>
        <v>株式会社０１元請組</v>
      </c>
      <c r="AO9" s="485">
        <v>4</v>
      </c>
      <c r="AP9" s="306"/>
      <c r="AQ9" s="306"/>
      <c r="AR9" s="306"/>
      <c r="AS9" s="306"/>
      <c r="AT9" s="306"/>
    </row>
    <row r="10" spans="1:46" ht="26.25" customHeight="1" x14ac:dyDescent="0.15">
      <c r="A10" s="501"/>
      <c r="B10" s="503"/>
      <c r="C10" s="505"/>
      <c r="D10" s="317" t="str">
        <f>IF(B9=0,"",VLOOKUP(A9,テーブル1[],3,FALSE))</f>
        <v>０４警備株式会社</v>
      </c>
      <c r="E10" s="479"/>
      <c r="F10" s="480" t="str">
        <f>IF(A9="","",VLOOKUP(A9,テーブル1[],17,FALSE)&amp;" "&amp;VLOOKUP(A9,テーブル1[],18,FALSE))</f>
        <v xml:space="preserve"> 10000887</v>
      </c>
      <c r="G10" s="480"/>
      <c r="H10" s="481"/>
      <c r="I10" s="483"/>
      <c r="J10" s="479"/>
      <c r="K10" s="480" t="str">
        <f>IF(A9="","",VLOOKUP(A9,テーブル1[],24,FALSE)&amp;" "&amp;VLOOKUP(A9,テーブル1[],25,FALSE))</f>
        <v>特-999テ4 00004</v>
      </c>
      <c r="L10" s="480"/>
      <c r="M10" s="481"/>
      <c r="N10" s="483"/>
      <c r="O10" s="484"/>
      <c r="P10" s="484"/>
      <c r="Q10" s="497"/>
      <c r="R10" s="493"/>
      <c r="S10" s="497"/>
      <c r="T10" s="498"/>
      <c r="U10" s="437" t="str">
        <f>IF(A9="","",VLOOKUP(A9,テーブル1[],33,FALSE))</f>
        <v>交通誘導警備2級検定</v>
      </c>
      <c r="V10" s="497"/>
      <c r="W10" s="493"/>
      <c r="X10" s="493"/>
      <c r="Y10" s="493"/>
      <c r="Z10" s="272">
        <f>IF(A9="","",VLOOKUP(A9,テーブル1[],57,FALSE))</f>
        <v>18</v>
      </c>
      <c r="AA10" s="325" t="str">
        <f>IF(B9=0,"","〇")</f>
        <v>〇</v>
      </c>
      <c r="AB10" s="499"/>
      <c r="AC10" s="506"/>
      <c r="AD10" s="337">
        <f>IF(A9="","",VLOOKUP(A9,テーブル1[],11,FALSE))</f>
        <v>44279</v>
      </c>
      <c r="AE10" s="270" t="str">
        <f>IF(B9=0,"","手形")</f>
        <v>手形</v>
      </c>
      <c r="AF10" s="273" t="str">
        <f>IF(B9=0,"",VLOOKUP(A9,テーブル1[],52,FALSE))</f>
        <v>加入</v>
      </c>
      <c r="AG10" s="339" t="str">
        <f>IF(A9="","",IF(VLOOKUP(A9,テーブル1[],61,FALSE)="","",VLOOKUP(A9,テーブル1[],61,FALSE)))</f>
        <v/>
      </c>
      <c r="AH10" s="507"/>
      <c r="AI10" s="490"/>
      <c r="AJ10" s="492"/>
      <c r="AK10" s="493"/>
      <c r="AL10" s="493"/>
      <c r="AM10" s="493"/>
      <c r="AN10" s="494"/>
      <c r="AO10" s="486"/>
      <c r="AP10" s="306"/>
      <c r="AQ10" s="306"/>
      <c r="AR10" s="306"/>
      <c r="AS10" s="306"/>
      <c r="AT10" s="306"/>
    </row>
    <row r="11" spans="1:46" ht="26.25" customHeight="1" x14ac:dyDescent="0.15">
      <c r="A11" s="500">
        <v>5</v>
      </c>
      <c r="B11" s="502">
        <f>IF(A11="","",VLOOKUP(A11,テーブル1[],66,FALSE))</f>
        <v>43958</v>
      </c>
      <c r="C11" s="504" t="str">
        <f>IF(A11="","",VLOOKUP(A11,テーブル1[],44,FALSE))</f>
        <v>四次下請</v>
      </c>
      <c r="D11" s="317" t="str">
        <f>IF(B11=0,"",VLOOKUP(A11,テーブル1[],2,FALSE))</f>
        <v>00005</v>
      </c>
      <c r="E11" s="479" t="str">
        <f>VLOOKUP(A11,テーブル1[],13,FALSE)</f>
        <v>建設業</v>
      </c>
      <c r="F11" s="480" t="str">
        <f>IF(A11="","",VLOOKUP(A11,テーブル1[],15,FALSE)&amp;" "&amp;VLOOKUP(A11,テーブル1[],16,FALSE))</f>
        <v>国土交通大臣 一般</v>
      </c>
      <c r="G11" s="480"/>
      <c r="H11" s="481">
        <f>IF(B11=0,"",IF(E11="無","",VLOOKUP(A11,テーブル1[],19,FALSE)+1825))</f>
        <v>44138</v>
      </c>
      <c r="I11" s="482" t="str">
        <f>IF(A11="","",IF(E11="無","",VLOOKUP(A11,テーブル1[],13,FALSE)))</f>
        <v>建設業</v>
      </c>
      <c r="J11" s="479">
        <f>VLOOKUP(A11,テーブル1[],20,FALSE)</f>
        <v>0</v>
      </c>
      <c r="K11" s="480" t="str">
        <f>IF(A11="","",VLOOKUP(A11,テーブル1[],22,FALSE)&amp;" "&amp;VLOOKUP(A11,テーブル1[],23,FALSE))</f>
        <v xml:space="preserve"> </v>
      </c>
      <c r="L11" s="480"/>
      <c r="M11" s="481">
        <f>IF(C11=0,"",IF(J11="無","",VLOOKUP(A11,テーブル1[],26,FALSE)+1825))</f>
        <v>1825</v>
      </c>
      <c r="N11" s="482" t="str">
        <f>IF(A11="","",IF(J11="無","",VLOOKUP(A11,テーブル1[],13,FALSE)))</f>
        <v>建設業</v>
      </c>
      <c r="O11" s="484" t="str">
        <f>IF(A11="","",VLOOKUP(A11,テーブル1[],8,FALSE))</f>
        <v>アスファルト切断工事</v>
      </c>
      <c r="P11" s="495" t="str">
        <f>IF(A11="","",VLOOKUP(A11,テーブル1[],9,FALSE))</f>
        <v>アスファルト切断工事</v>
      </c>
      <c r="Q11" s="496" t="str">
        <f>IF(A11="","",VLOOKUP(A11,テーブル1[],28,FALSE))</f>
        <v>監督　二郎5</v>
      </c>
      <c r="R11" s="493" t="str">
        <f>IF(A11="","",VLOOKUP(A11,テーブル1[],29,FALSE))</f>
        <v>代理　二郎5</v>
      </c>
      <c r="S11" s="496" t="str">
        <f>IF(B11=0,"",IF(E11="他","-",VLOOKUP(A11,テーブル1[],32,FALSE)))</f>
        <v>主任　二子5</v>
      </c>
      <c r="T11" s="498" t="str">
        <f>IF(B11=0,"",IF(E11="他",VLOOKUP(A11,テーブル1[],32,FALSE),""))</f>
        <v/>
      </c>
      <c r="U11" s="437" t="str">
        <f>IF(A11="","",VLOOKUP(A11,テーブル1[],31,FALSE))</f>
        <v>非専任</v>
      </c>
      <c r="V11" s="496" t="str">
        <f>IF(A11="","",VLOOKUP(A11,テーブル1[],37,FALSE))</f>
        <v>〇</v>
      </c>
      <c r="W11" s="493" t="str">
        <f>IF(B11=0,"",IF(VLOOKUP(A11,テーブル1[],27,FALSE)="建退共・中退共","〇",IF(VLOOKUP(A11,テーブル1[],27,FALSE)="建退共","〇","-")))</f>
        <v>-</v>
      </c>
      <c r="X11" s="493" t="str">
        <f>IF(B11=0,"",IF(VLOOKUP(A11,テーブル1[],27,FALSE)="建退共・中退共","〇",IF(VLOOKUP(A11,テーブル1[],27,FALSE)="中退共","〇","-")))</f>
        <v>-</v>
      </c>
      <c r="Y11" s="493" t="str">
        <f>IF(B11=0,"",IF(VLOOKUP(A11,テーブル1[],27,FALSE)="その他","〇","-"))</f>
        <v>〇</v>
      </c>
      <c r="Z11" s="268">
        <f>IF(A11="","",VLOOKUP(A11,テーブル1[],56,FALSE))</f>
        <v>43941</v>
      </c>
      <c r="AA11" s="269" t="str">
        <f>IF(B11=0,"","〇")</f>
        <v>〇</v>
      </c>
      <c r="AB11" s="499">
        <f>IF(A11="","",VLOOKUP(A11,テーブル1[],63,FALSE))</f>
        <v>1474</v>
      </c>
      <c r="AC11" s="506">
        <f>IF(AB11=0,"",AB11/$AB$3)</f>
        <v>5.4592592592592592E-3</v>
      </c>
      <c r="AD11" s="337">
        <f>IF(A11="","",VLOOKUP(A11,テーブル1[],10,FALSE))</f>
        <v>43958</v>
      </c>
      <c r="AE11" s="270" t="str">
        <f>IF(B11=0,"","現金")</f>
        <v>現金</v>
      </c>
      <c r="AF11" s="271">
        <f>IF(B11=0,"",VLOOKUP(A11,テーブル1[],58,FALSE))</f>
        <v>100</v>
      </c>
      <c r="AG11" s="338" t="str">
        <f>IF(A11="","",VLOOKUP(A11,テーブル1[],60,FALSE))</f>
        <v>翌月25日</v>
      </c>
      <c r="AH11" s="507" t="str">
        <f>IF(A11="","",VLOOKUP(A11,テーブル1[],62,FALSE))</f>
        <v>労務・機械</v>
      </c>
      <c r="AI11" s="489" t="str">
        <f>IF(B11=0,"","－")</f>
        <v>－</v>
      </c>
      <c r="AJ11" s="491" t="str">
        <f>IF(B11=0,"","〇")</f>
        <v>〇</v>
      </c>
      <c r="AK11" s="493" t="str">
        <f>IF(A11="","",VLOOKUP(A11,テーブル1[],53,FALSE))</f>
        <v>無</v>
      </c>
      <c r="AL11" s="493" t="str">
        <f>IF(A11="","",VLOOKUP(A11,テーブル1[],54,FALSE))</f>
        <v>無</v>
      </c>
      <c r="AM11" s="493" t="str">
        <f>IF(A11="","",VLOOKUP(A11,テーブル1[],55,FALSE))</f>
        <v>無</v>
      </c>
      <c r="AN11" s="494" t="str">
        <f>IF(A11="","",IF(VLOOKUP(A11,テーブル1[],64,FALSE)="","",VLOOKUP(A11,テーブル1[],64,FALSE)))</f>
        <v>株式会社０１元請組</v>
      </c>
      <c r="AO11" s="485">
        <v>5</v>
      </c>
      <c r="AP11" s="306"/>
      <c r="AQ11" s="306"/>
      <c r="AR11" s="306"/>
      <c r="AS11" s="306"/>
      <c r="AT11" s="306"/>
    </row>
    <row r="12" spans="1:46" ht="26.25" customHeight="1" x14ac:dyDescent="0.15">
      <c r="A12" s="500"/>
      <c r="B12" s="503"/>
      <c r="C12" s="505"/>
      <c r="D12" s="317" t="str">
        <f>IF(B11=0,"",VLOOKUP(A11,テーブル1[],3,FALSE))</f>
        <v>０５カッター興業株式会社</v>
      </c>
      <c r="E12" s="479"/>
      <c r="F12" s="480" t="str">
        <f>IF(A11="","",VLOOKUP(A11,テーブル1[],17,FALSE)&amp;" "&amp;VLOOKUP(A11,テーブル1[],18,FALSE))</f>
        <v>般-27 5475</v>
      </c>
      <c r="G12" s="480"/>
      <c r="H12" s="481"/>
      <c r="I12" s="482"/>
      <c r="J12" s="479"/>
      <c r="K12" s="480" t="str">
        <f>IF(A11="","",VLOOKUP(A11,テーブル1[],24,FALSE)&amp;" "&amp;VLOOKUP(A11,テーブル1[],25,FALSE))</f>
        <v xml:space="preserve"> </v>
      </c>
      <c r="L12" s="480"/>
      <c r="M12" s="481"/>
      <c r="N12" s="483"/>
      <c r="O12" s="484"/>
      <c r="P12" s="495"/>
      <c r="Q12" s="497"/>
      <c r="R12" s="493"/>
      <c r="S12" s="497"/>
      <c r="T12" s="498"/>
      <c r="U12" s="437" t="str">
        <f>IF(A11="","",VLOOKUP(A11,テーブル1[],33,FALSE))</f>
        <v>登録切断穿孔基幹技能者</v>
      </c>
      <c r="V12" s="497"/>
      <c r="W12" s="493"/>
      <c r="X12" s="493"/>
      <c r="Y12" s="493"/>
      <c r="Z12" s="272">
        <f>IF(A11="","",VLOOKUP(A11,テーブル1[],57,FALSE))</f>
        <v>4</v>
      </c>
      <c r="AA12" s="269" t="str">
        <f>IF(B11=0,"","〇")</f>
        <v>〇</v>
      </c>
      <c r="AB12" s="499"/>
      <c r="AC12" s="506"/>
      <c r="AD12" s="337">
        <f>IF(A11="","",VLOOKUP(A11,テーブル1[],11,FALSE))</f>
        <v>44279</v>
      </c>
      <c r="AE12" s="270" t="str">
        <f>IF(B11=0,"","手形")</f>
        <v>手形</v>
      </c>
      <c r="AF12" s="273" t="str">
        <f>IF(B11=0,"",VLOOKUP(A11,テーブル1[],52,FALSE))</f>
        <v>加入</v>
      </c>
      <c r="AG12" s="339" t="str">
        <f>IF(A11="","",IF(VLOOKUP(A11,テーブル1[],61,FALSE)="","",VLOOKUP(A11,テーブル1[],61,FALSE)))</f>
        <v/>
      </c>
      <c r="AH12" s="507"/>
      <c r="AI12" s="490"/>
      <c r="AJ12" s="492"/>
      <c r="AK12" s="493"/>
      <c r="AL12" s="493"/>
      <c r="AM12" s="493"/>
      <c r="AN12" s="494"/>
      <c r="AO12" s="485"/>
      <c r="AP12" s="306"/>
      <c r="AQ12" s="306"/>
      <c r="AR12" s="306"/>
      <c r="AS12" s="306"/>
      <c r="AT12" s="306"/>
    </row>
    <row r="13" spans="1:46" ht="26.25" customHeight="1" x14ac:dyDescent="0.15">
      <c r="A13" s="500">
        <v>6</v>
      </c>
      <c r="B13" s="502">
        <f>IF(A13="","",VLOOKUP(A13,テーブル1[],66,FALSE))</f>
        <v>43958</v>
      </c>
      <c r="C13" s="504" t="str">
        <f>IF(A13="","",VLOOKUP(A13,テーブル1[],44,FALSE))</f>
        <v>一次下請</v>
      </c>
      <c r="D13" s="317" t="str">
        <f>IF(B13=0,"",VLOOKUP(A13,テーブル1[],2,FALSE))</f>
        <v>00006</v>
      </c>
      <c r="E13" s="479" t="str">
        <f>VLOOKUP(A13,テーブル1[],13,FALSE)</f>
        <v>建設業</v>
      </c>
      <c r="F13" s="480" t="str">
        <f>IF(A13="","",VLOOKUP(A13,テーブル1[],15,FALSE)&amp;" "&amp;VLOOKUP(A13,テーブル1[],16,FALSE))</f>
        <v>北海道知事 一般</v>
      </c>
      <c r="G13" s="480"/>
      <c r="H13" s="481">
        <f>IF(B13=0,"",IF(E13="無","",VLOOKUP(A13,テーブル1[],19,FALSE)+1825))</f>
        <v>44697</v>
      </c>
      <c r="I13" s="482" t="str">
        <f>IF(A13="","",IF(E13="無","",VLOOKUP(A13,テーブル1[],13,FALSE)))</f>
        <v>建設業</v>
      </c>
      <c r="J13" s="479">
        <f>VLOOKUP(A13,テーブル1[],20,FALSE)</f>
        <v>0</v>
      </c>
      <c r="K13" s="480" t="str">
        <f>IF(A13="","",VLOOKUP(A13,テーブル1[],22,FALSE)&amp;" "&amp;VLOOKUP(A13,テーブル1[],23,FALSE))</f>
        <v xml:space="preserve"> </v>
      </c>
      <c r="L13" s="480"/>
      <c r="M13" s="481">
        <f>IF(C13=0,"",IF(J13="無","",VLOOKUP(A13,テーブル1[],26,FALSE)+1825))</f>
        <v>1825</v>
      </c>
      <c r="N13" s="482" t="str">
        <f>IF(A13="","",IF(J13="無","",VLOOKUP(A13,テーブル1[],13,FALSE)))</f>
        <v>建設業</v>
      </c>
      <c r="O13" s="484" t="str">
        <f>IF(A13="","",VLOOKUP(A13,テーブル1[],8,FALSE))</f>
        <v>植生工</v>
      </c>
      <c r="P13" s="495" t="str">
        <f>IF(A13="","",VLOOKUP(A13,テーブル1[],9,FALSE))</f>
        <v>植生工、伐採工</v>
      </c>
      <c r="Q13" s="496" t="str">
        <f>IF(A13="","",VLOOKUP(A13,テーブル1[],28,FALSE))</f>
        <v>監督　二郎6</v>
      </c>
      <c r="R13" s="493" t="str">
        <f>IF(A13="","",VLOOKUP(A13,テーブル1[],29,FALSE))</f>
        <v>代理　二郎6</v>
      </c>
      <c r="S13" s="496" t="str">
        <f>IF(B13=0,"",IF(E13="他","-",VLOOKUP(A13,テーブル1[],32,FALSE)))</f>
        <v>主任　二子6</v>
      </c>
      <c r="T13" s="498" t="str">
        <f>IF(B13=0,"",IF(E13="他",VLOOKUP(A13,テーブル1[],32,FALSE),""))</f>
        <v/>
      </c>
      <c r="U13" s="437" t="str">
        <f>IF(A13="","",VLOOKUP(A13,テーブル1[],31,FALSE))</f>
        <v>非専任</v>
      </c>
      <c r="V13" s="496" t="str">
        <f>IF(A13="","",VLOOKUP(A13,テーブル1[],37,FALSE))</f>
        <v>〇</v>
      </c>
      <c r="W13" s="493" t="str">
        <f>IF(B13=0,"",IF(VLOOKUP(A13,テーブル1[],27,FALSE)="建退共・中退共","〇",IF(VLOOKUP(A13,テーブル1[],27,FALSE)="建退共","〇","-")))</f>
        <v>〇</v>
      </c>
      <c r="X13" s="493" t="str">
        <f>IF(B13=0,"",IF(VLOOKUP(A13,テーブル1[],27,FALSE)="建退共・中退共","〇",IF(VLOOKUP(A13,テーブル1[],27,FALSE)="中退共","〇","-")))</f>
        <v>-</v>
      </c>
      <c r="Y13" s="493" t="str">
        <f>IF(B13=0,"",IF(VLOOKUP(A13,テーブル1[],27,FALSE)="その他","〇","-"))</f>
        <v>-</v>
      </c>
      <c r="Z13" s="268">
        <f>IF(A13="","",VLOOKUP(A13,テーブル1[],56,FALSE))</f>
        <v>43941</v>
      </c>
      <c r="AA13" s="269" t="str">
        <f>IF(B13=0,"","〇")</f>
        <v>〇</v>
      </c>
      <c r="AB13" s="499">
        <f>IF(A13="","",VLOOKUP(A13,テーブル1[],63,FALSE))</f>
        <v>1375</v>
      </c>
      <c r="AC13" s="506">
        <f>IF(AB13=0,"",AB13/$AB$3)</f>
        <v>5.092592592592593E-3</v>
      </c>
      <c r="AD13" s="337">
        <f>IF(A13="","",VLOOKUP(A13,テーブル1[],10,FALSE))</f>
        <v>43958</v>
      </c>
      <c r="AE13" s="270" t="str">
        <f>IF(B13=0,"","現金")</f>
        <v>現金</v>
      </c>
      <c r="AF13" s="271">
        <f>IF(B13=0,"",VLOOKUP(A13,テーブル1[],58,FALSE))</f>
        <v>100</v>
      </c>
      <c r="AG13" s="338" t="str">
        <f>IF(A13="","",VLOOKUP(A13,テーブル1[],60,FALSE))</f>
        <v>翌月25日</v>
      </c>
      <c r="AH13" s="507" t="str">
        <f>IF(A13="","",VLOOKUP(A13,テーブル1[],62,FALSE))</f>
        <v>労務・機械</v>
      </c>
      <c r="AI13" s="489" t="str">
        <f>IF(B13=0,"","－")</f>
        <v>－</v>
      </c>
      <c r="AJ13" s="491" t="str">
        <f>IF(B13=0,"","〇")</f>
        <v>〇</v>
      </c>
      <c r="AK13" s="493" t="str">
        <f>IF(A13="","",VLOOKUP(A13,テーブル1[],53,FALSE))</f>
        <v>無</v>
      </c>
      <c r="AL13" s="493" t="str">
        <f>IF(A13="","",VLOOKUP(A13,テーブル1[],54,FALSE))</f>
        <v>有</v>
      </c>
      <c r="AM13" s="493" t="str">
        <f>IF(A13="","",VLOOKUP(A13,テーブル1[],55,FALSE))</f>
        <v>有</v>
      </c>
      <c r="AN13" s="494" t="str">
        <f>IF(A13="","",IF(VLOOKUP(A13,テーブル1[],64,FALSE)="","",VLOOKUP(A13,テーブル1[],64,FALSE)))</f>
        <v>株式会社０１元請組</v>
      </c>
      <c r="AO13" s="485">
        <v>6</v>
      </c>
      <c r="AP13" s="306"/>
      <c r="AQ13" s="306"/>
      <c r="AR13" s="306"/>
      <c r="AS13" s="306"/>
      <c r="AT13" s="306"/>
    </row>
    <row r="14" spans="1:46" ht="26.25" customHeight="1" x14ac:dyDescent="0.15">
      <c r="A14" s="500"/>
      <c r="B14" s="503"/>
      <c r="C14" s="505"/>
      <c r="D14" s="317" t="str">
        <f>IF(B13=0,"",VLOOKUP(A13,テーブル1[],3,FALSE))</f>
        <v>株式会社北海道０６</v>
      </c>
      <c r="E14" s="479"/>
      <c r="F14" s="480" t="str">
        <f>IF(A13="","",VLOOKUP(A13,テーブル1[],17,FALSE)&amp;" "&amp;VLOOKUP(A13,テーブル1[],18,FALSE))</f>
        <v>般-29空 02871</v>
      </c>
      <c r="G14" s="480"/>
      <c r="H14" s="481"/>
      <c r="I14" s="482"/>
      <c r="J14" s="479"/>
      <c r="K14" s="480" t="str">
        <f>IF(A13="","",VLOOKUP(A13,テーブル1[],24,FALSE)&amp;" "&amp;VLOOKUP(A13,テーブル1[],25,FALSE))</f>
        <v xml:space="preserve"> </v>
      </c>
      <c r="L14" s="480"/>
      <c r="M14" s="481"/>
      <c r="N14" s="483"/>
      <c r="O14" s="484"/>
      <c r="P14" s="495"/>
      <c r="Q14" s="497"/>
      <c r="R14" s="493"/>
      <c r="S14" s="497"/>
      <c r="T14" s="498"/>
      <c r="U14" s="437" t="str">
        <f>IF(A13="","",VLOOKUP(A13,テーブル1[],33,FALSE))</f>
        <v>2級建設機械施工技士</v>
      </c>
      <c r="V14" s="497"/>
      <c r="W14" s="493"/>
      <c r="X14" s="493"/>
      <c r="Y14" s="493"/>
      <c r="Z14" s="272">
        <f>IF(A13="","",VLOOKUP(A13,テーブル1[],57,FALSE))</f>
        <v>4</v>
      </c>
      <c r="AA14" s="269" t="str">
        <f>IF(B13=0,"","〇")</f>
        <v>〇</v>
      </c>
      <c r="AB14" s="499"/>
      <c r="AC14" s="506"/>
      <c r="AD14" s="337">
        <f>IF(A13="","",VLOOKUP(A13,テーブル1[],11,FALSE))</f>
        <v>44190</v>
      </c>
      <c r="AE14" s="270" t="str">
        <f>IF(B13=0,"","手形")</f>
        <v>手形</v>
      </c>
      <c r="AF14" s="273" t="str">
        <f>IF(B13=0,"",VLOOKUP(A13,テーブル1[],52,FALSE))</f>
        <v>加入</v>
      </c>
      <c r="AG14" s="339" t="str">
        <f>IF(A13="","",IF(VLOOKUP(A13,テーブル1[],61,FALSE)="","",VLOOKUP(A13,テーブル1[],61,FALSE)))</f>
        <v/>
      </c>
      <c r="AH14" s="507"/>
      <c r="AI14" s="490"/>
      <c r="AJ14" s="492"/>
      <c r="AK14" s="493"/>
      <c r="AL14" s="493"/>
      <c r="AM14" s="493"/>
      <c r="AN14" s="494"/>
      <c r="AO14" s="485"/>
      <c r="AP14" s="306"/>
      <c r="AQ14" s="306"/>
      <c r="AR14" s="306"/>
      <c r="AS14" s="306"/>
      <c r="AT14" s="306"/>
    </row>
    <row r="15" spans="1:46" ht="26.25" customHeight="1" x14ac:dyDescent="0.15">
      <c r="A15" s="500">
        <v>7</v>
      </c>
      <c r="B15" s="502">
        <f>IF(A15="","",VLOOKUP(A15,テーブル1[],66,FALSE))</f>
        <v>43962</v>
      </c>
      <c r="C15" s="504" t="str">
        <f>IF(A15="","",VLOOKUP(A15,テーブル1[],44,FALSE))</f>
        <v>二次下請</v>
      </c>
      <c r="D15" s="317" t="str">
        <f>IF(B15=0,"",VLOOKUP(A15,テーブル1[],2,FALSE))</f>
        <v>00007</v>
      </c>
      <c r="E15" s="479" t="str">
        <f>VLOOKUP(A15,テーブル1[],13,FALSE)</f>
        <v>建設業</v>
      </c>
      <c r="F15" s="480" t="str">
        <f>IF(A15="","",VLOOKUP(A15,テーブル1[],15,FALSE)&amp;" "&amp;VLOOKUP(A15,テーブル1[],16,FALSE))</f>
        <v>北海道知事 一般</v>
      </c>
      <c r="G15" s="480"/>
      <c r="H15" s="481">
        <f>IF(B15=0,"",IF(E15="無","",VLOOKUP(A15,テーブル1[],19,FALSE)+1825))</f>
        <v>44091</v>
      </c>
      <c r="I15" s="482" t="str">
        <f>IF(A15="","",IF(E15="無","",VLOOKUP(A15,テーブル1[],14,FALSE)))</f>
        <v>とび・土工、一般貨物自動車運送</v>
      </c>
      <c r="J15" s="479">
        <f>VLOOKUP(A15,テーブル1[],20,FALSE)</f>
        <v>0</v>
      </c>
      <c r="K15" s="480" t="str">
        <f>IF(A22="","",VLOOKUP(A22,テーブル1[],22,FALSE)&amp;" "&amp;VLOOKUP(A22,テーブル1[],23,FALSE))</f>
        <v/>
      </c>
      <c r="L15" s="480"/>
      <c r="M15" s="481">
        <f>IF(C15=0,"",IF(J15="無","",VLOOKUP(A15,テーブル1[],26,FALSE)+1825))</f>
        <v>1825</v>
      </c>
      <c r="N15" s="482" t="str">
        <f>IF(A15="","",IF(J15="無","",VLOOKUP(A15,テーブル1[],13,FALSE)))</f>
        <v>建設業</v>
      </c>
      <c r="O15" s="484" t="str">
        <f>IF(A15="","",VLOOKUP(A15,テーブル1[],8,FALSE))</f>
        <v>踏掛版工</v>
      </c>
      <c r="P15" s="495" t="str">
        <f>IF(A15="","",VLOOKUP(A15,テーブル1[],9,FALSE))</f>
        <v>踏掛版工、構造物撤去工、情報ボックス工、旧橋撤去工、仮設工</v>
      </c>
      <c r="Q15" s="496" t="str">
        <f>IF(A15="","",VLOOKUP(A15,テーブル1[],28,FALSE))</f>
        <v>監督　二郎7</v>
      </c>
      <c r="R15" s="493" t="str">
        <f>IF(A15="","",VLOOKUP(A15,テーブル1[],29,FALSE))</f>
        <v>代理　二郎7</v>
      </c>
      <c r="S15" s="496" t="str">
        <f>IF(B15=0,"",IF(E15="他","-",VLOOKUP(A15,テーブル1[],32,FALSE)))</f>
        <v>主任　二子7</v>
      </c>
      <c r="T15" s="498" t="str">
        <f>IF(B15=0,"",IF(E15="他",VLOOKUP(A15,テーブル1[],32,FALSE),""))</f>
        <v/>
      </c>
      <c r="U15" s="437" t="str">
        <f>IF(A15="","",VLOOKUP(A15,テーブル1[],31,FALSE))</f>
        <v>非専任</v>
      </c>
      <c r="V15" s="496" t="str">
        <f>IF(A15="","",VLOOKUP(A15,テーブル1[],37,FALSE))</f>
        <v>〇</v>
      </c>
      <c r="W15" s="493" t="str">
        <f>IF(B15=0,"",IF(VLOOKUP(A15,テーブル1[],27,FALSE)="建退共・中退共","〇",IF(VLOOKUP(A15,テーブル1[],27,FALSE)="建退共","〇","-")))</f>
        <v>〇</v>
      </c>
      <c r="X15" s="493" t="str">
        <f>IF(B15=0,"",IF(VLOOKUP(A15,テーブル1[],27,FALSE)="建退共・中退共","〇",IF(VLOOKUP(A15,テーブル1[],27,FALSE)="中退共","〇","-")))</f>
        <v>-</v>
      </c>
      <c r="Y15" s="493" t="str">
        <f>IF(B15=0,"",IF(VLOOKUP(A15,テーブル1[],27,FALSE)="その他","〇","-"))</f>
        <v>-</v>
      </c>
      <c r="Z15" s="268">
        <f>IF(A15="","",VLOOKUP(A15,テーブル1[],56,FALSE))</f>
        <v>43942</v>
      </c>
      <c r="AA15" s="269" t="str">
        <f>IF(B15=0,"","〇")</f>
        <v>〇</v>
      </c>
      <c r="AB15" s="499">
        <f>IF(A15="","",VLOOKUP(A15,テーブル1[],63,FALSE))</f>
        <v>6600</v>
      </c>
      <c r="AC15" s="506">
        <f>IF(AB15=0,"",AB15/$AB$3)</f>
        <v>2.4444444444444446E-2</v>
      </c>
      <c r="AD15" s="337">
        <f>IF(A15="","",VLOOKUP(A15,テーブル1[],10,FALSE))</f>
        <v>43962</v>
      </c>
      <c r="AE15" s="270" t="str">
        <f>IF(B15=0,"","現金")</f>
        <v>現金</v>
      </c>
      <c r="AF15" s="271">
        <f>IF(B15=0,"",VLOOKUP(A15,テーブル1[],58,FALSE))</f>
        <v>100</v>
      </c>
      <c r="AG15" s="338" t="str">
        <f>IF(A15="","",VLOOKUP(A15,テーブル1[],60,FALSE))</f>
        <v>翌月末日</v>
      </c>
      <c r="AH15" s="507" t="str">
        <f>IF(A15="","",VLOOKUP(A15,テーブル1[],62,FALSE))</f>
        <v>労務・機械</v>
      </c>
      <c r="AI15" s="489" t="str">
        <f>IF(B15=0,"","－")</f>
        <v>－</v>
      </c>
      <c r="AJ15" s="491" t="str">
        <f>IF(B15=0,"","〇")</f>
        <v>〇</v>
      </c>
      <c r="AK15" s="493" t="str">
        <f>IF(A15="","",VLOOKUP(A15,テーブル1[],53,FALSE))</f>
        <v>無</v>
      </c>
      <c r="AL15" s="493" t="str">
        <f>IF(A15="","",VLOOKUP(A15,テーブル1[],54,FALSE))</f>
        <v>無</v>
      </c>
      <c r="AM15" s="493" t="str">
        <f>IF(A15="","",VLOOKUP(A15,テーブル1[],55,FALSE))</f>
        <v>無</v>
      </c>
      <c r="AN15" s="494" t="str">
        <f>IF(A15="","",IF(VLOOKUP(A15,テーブル1[],64,FALSE)="","",VLOOKUP(A15,テーブル1[],64,FALSE)))</f>
        <v>有限会社０３組</v>
      </c>
      <c r="AO15" s="485">
        <v>7</v>
      </c>
      <c r="AP15" s="306"/>
      <c r="AQ15" s="306"/>
      <c r="AR15" s="306"/>
      <c r="AS15" s="306"/>
      <c r="AT15" s="306"/>
    </row>
    <row r="16" spans="1:46" ht="26.25" customHeight="1" x14ac:dyDescent="0.15">
      <c r="A16" s="501"/>
      <c r="B16" s="503"/>
      <c r="C16" s="505"/>
      <c r="D16" s="317" t="str">
        <f>IF(B15=0,"",VLOOKUP(A15,テーブル1[],3,FALSE))</f>
        <v>有限会社０７</v>
      </c>
      <c r="E16" s="479"/>
      <c r="F16" s="480" t="str">
        <f>IF(A15="","",VLOOKUP(A15,テーブル1[],17,FALSE)&amp;" "&amp;VLOOKUP(A15,テーブル1[],18,FALSE))</f>
        <v>般-27空 02958</v>
      </c>
      <c r="G16" s="480"/>
      <c r="H16" s="481"/>
      <c r="I16" s="483"/>
      <c r="J16" s="479"/>
      <c r="K16" s="480" t="str">
        <f>IF(A22="","",VLOOKUP(A22,テーブル1[],24,FALSE)&amp;" "&amp;VLOOKUP(A22,テーブル1[],25,FALSE))</f>
        <v/>
      </c>
      <c r="L16" s="480"/>
      <c r="M16" s="481"/>
      <c r="N16" s="483"/>
      <c r="O16" s="484"/>
      <c r="P16" s="495"/>
      <c r="Q16" s="497"/>
      <c r="R16" s="493"/>
      <c r="S16" s="497"/>
      <c r="T16" s="498"/>
      <c r="U16" s="437" t="str">
        <f>IF(A15="","",VLOOKUP(A15,テーブル1[],33,FALSE))</f>
        <v>2級土木施工管理技士</v>
      </c>
      <c r="V16" s="497"/>
      <c r="W16" s="493"/>
      <c r="X16" s="493"/>
      <c r="Y16" s="493"/>
      <c r="Z16" s="272">
        <f>IF(A15="","",VLOOKUP(A15,テーブル1[],57,FALSE))</f>
        <v>9</v>
      </c>
      <c r="AA16" s="269" t="str">
        <f>IF(B15=0,"","〇")</f>
        <v>〇</v>
      </c>
      <c r="AB16" s="499"/>
      <c r="AC16" s="506"/>
      <c r="AD16" s="337">
        <f>IF(A15="","",VLOOKUP(A15,テーブル1[],11,FALSE))</f>
        <v>44275</v>
      </c>
      <c r="AE16" s="270" t="str">
        <f>IF(B15=0,"","手形")</f>
        <v>手形</v>
      </c>
      <c r="AF16" s="273" t="str">
        <f>IF(B15=0,"",VLOOKUP(A15,テーブル1[],52,FALSE))</f>
        <v>加入</v>
      </c>
      <c r="AG16" s="339" t="str">
        <f>IF(A15="","",IF(VLOOKUP(A15,テーブル1[],61,FALSE)="","",VLOOKUP(A15,テーブル1[],61,FALSE)))</f>
        <v/>
      </c>
      <c r="AH16" s="507"/>
      <c r="AI16" s="490"/>
      <c r="AJ16" s="492"/>
      <c r="AK16" s="493"/>
      <c r="AL16" s="493"/>
      <c r="AM16" s="493"/>
      <c r="AN16" s="494"/>
      <c r="AO16" s="486"/>
      <c r="AP16" s="306"/>
      <c r="AQ16" s="306"/>
      <c r="AR16" s="306"/>
      <c r="AS16" s="306"/>
      <c r="AT16" s="306"/>
    </row>
    <row r="17" spans="1:46" ht="26.25" customHeight="1" x14ac:dyDescent="0.15">
      <c r="A17" s="500">
        <v>8</v>
      </c>
      <c r="B17" s="502">
        <f>IF(A17="","",VLOOKUP(A17,テーブル1[],66,FALSE))</f>
        <v>43962</v>
      </c>
      <c r="C17" s="504" t="str">
        <f>IF(A17="","",VLOOKUP(A17,テーブル1[],44,FALSE))</f>
        <v>二次下請</v>
      </c>
      <c r="D17" s="317" t="str">
        <f>IF(B17=0,"",VLOOKUP(A17,テーブル1[],2,FALSE))</f>
        <v>00008</v>
      </c>
      <c r="E17" s="479" t="str">
        <f>VLOOKUP(A17,テーブル1[],13,FALSE)</f>
        <v>建設業</v>
      </c>
      <c r="F17" s="480" t="str">
        <f>IF(A17="","",VLOOKUP(A17,テーブル1[],15,FALSE)&amp;" "&amp;VLOOKUP(A17,テーブル1[],16,FALSE))</f>
        <v>北海道知事 一般</v>
      </c>
      <c r="G17" s="480"/>
      <c r="H17" s="481">
        <f>IF(B17=0,"",IF(E17="無","",VLOOKUP(A17,テーブル1[],19,FALSE)+1825))</f>
        <v>44336</v>
      </c>
      <c r="I17" s="482" t="str">
        <f>IF(A17="","",IF(E17="無","",VLOOKUP(A17,テーブル1[],14,FALSE)))</f>
        <v>鉄筋</v>
      </c>
      <c r="J17" s="479">
        <f>VLOOKUP(A17,テーブル1[],20,FALSE)</f>
        <v>0</v>
      </c>
      <c r="K17" s="480" t="str">
        <f>IF(A24="","",VLOOKUP(A24,テーブル1[],22,FALSE)&amp;" "&amp;VLOOKUP(A24,テーブル1[],23,FALSE))</f>
        <v/>
      </c>
      <c r="L17" s="480"/>
      <c r="M17" s="481">
        <f>IF(C17=0,"",IF(J17="無","",VLOOKUP(A17,テーブル1[],26,FALSE)+1825))</f>
        <v>1825</v>
      </c>
      <c r="N17" s="482" t="str">
        <f>IF(A17="","",IF(J17="無","",VLOOKUP(A17,テーブル1[],13,FALSE)))</f>
        <v>建設業</v>
      </c>
      <c r="O17" s="484" t="str">
        <f>IF(A17="","",VLOOKUP(A17,テーブル1[],8,FALSE))</f>
        <v>踏掛版工の内　鉄筋工事</v>
      </c>
      <c r="P17" s="495" t="str">
        <f>IF(A17="","",VLOOKUP(A17,テーブル1[],9,FALSE))</f>
        <v>踏掛版工の内　鉄筋工事</v>
      </c>
      <c r="Q17" s="496" t="str">
        <f>IF(A17="","",VLOOKUP(A17,テーブル1[],28,FALSE))</f>
        <v>監督　二郎8</v>
      </c>
      <c r="R17" s="493" t="str">
        <f>IF(A17="","",VLOOKUP(A17,テーブル1[],29,FALSE))</f>
        <v>代理　二郎8</v>
      </c>
      <c r="S17" s="496" t="str">
        <f>IF(B17=0,"",IF(E17="他","-",VLOOKUP(A17,テーブル1[],32,FALSE)))</f>
        <v>主任　二子8</v>
      </c>
      <c r="T17" s="498" t="str">
        <f>IF(B17=0,"",IF(E17="他",VLOOKUP(A17,テーブル1[],32,FALSE),""))</f>
        <v/>
      </c>
      <c r="U17" s="437" t="str">
        <f>IF(A17="","",VLOOKUP(A17,テーブル1[],31,FALSE))</f>
        <v>非専任</v>
      </c>
      <c r="V17" s="496" t="str">
        <f>IF(A17="","",VLOOKUP(A17,テーブル1[],37,FALSE))</f>
        <v>〇</v>
      </c>
      <c r="W17" s="493" t="str">
        <f>IF(B17=0,"",IF(VLOOKUP(A17,テーブル1[],27,FALSE)="建退共・中退共","〇",IF(VLOOKUP(A17,テーブル1[],27,FALSE)="建退共","〇","-")))</f>
        <v>〇</v>
      </c>
      <c r="X17" s="493" t="str">
        <f>IF(B17=0,"",IF(VLOOKUP(A17,テーブル1[],27,FALSE)="建退共・中退共","〇",IF(VLOOKUP(A17,テーブル1[],27,FALSE)="中退共","〇","-")))</f>
        <v>-</v>
      </c>
      <c r="Y17" s="493" t="str">
        <f>IF(B17=0,"",IF(VLOOKUP(A17,テーブル1[],27,FALSE)="その他","〇","-"))</f>
        <v>-</v>
      </c>
      <c r="Z17" s="268">
        <f>IF(A17="","",VLOOKUP(A17,テーブル1[],56,FALSE))</f>
        <v>43943</v>
      </c>
      <c r="AA17" s="269" t="str">
        <f>IF(B17=0,"","〇")</f>
        <v>〇</v>
      </c>
      <c r="AB17" s="499">
        <f>IF(A17="","",VLOOKUP(A17,テーブル1[],63,FALSE))</f>
        <v>506</v>
      </c>
      <c r="AC17" s="506">
        <f>IF(AB17=0,"",AB17/$AB$3)</f>
        <v>1.874074074074074E-3</v>
      </c>
      <c r="AD17" s="337">
        <f>IF(A17="","",VLOOKUP(A17,テーブル1[],10,FALSE))</f>
        <v>43962</v>
      </c>
      <c r="AE17" s="270" t="str">
        <f>IF(B17=0,"","現金")</f>
        <v>現金</v>
      </c>
      <c r="AF17" s="271">
        <f>IF(B17=0,"",VLOOKUP(A17,テーブル1[],58,FALSE))</f>
        <v>100</v>
      </c>
      <c r="AG17" s="338" t="str">
        <f>IF(A17="","",VLOOKUP(A17,テーブル1[],60,FALSE))</f>
        <v>翌月末日</v>
      </c>
      <c r="AH17" s="507" t="str">
        <f>IF(A17="","",VLOOKUP(A17,テーブル1[],62,FALSE))</f>
        <v>労務</v>
      </c>
      <c r="AI17" s="489" t="str">
        <f>IF(B17=0,"","－")</f>
        <v>－</v>
      </c>
      <c r="AJ17" s="491" t="str">
        <f>IF(B17=0,"","〇")</f>
        <v>〇</v>
      </c>
      <c r="AK17" s="493" t="str">
        <f>IF(A17="","",VLOOKUP(A17,テーブル1[],53,FALSE))</f>
        <v>無</v>
      </c>
      <c r="AL17" s="493" t="str">
        <f>IF(A17="","",VLOOKUP(A17,テーブル1[],54,FALSE))</f>
        <v>無</v>
      </c>
      <c r="AM17" s="493" t="str">
        <f>IF(A17="","",VLOOKUP(A17,テーブル1[],55,FALSE))</f>
        <v>無</v>
      </c>
      <c r="AN17" s="494" t="str">
        <f>IF(A17="","",IF(VLOOKUP(A17,テーブル1[],64,FALSE)="","",VLOOKUP(A17,テーブル1[],64,FALSE)))</f>
        <v>有限会社０３組</v>
      </c>
      <c r="AO17" s="485">
        <v>8</v>
      </c>
      <c r="AP17" s="306"/>
      <c r="AQ17" s="306"/>
      <c r="AR17" s="306"/>
      <c r="AS17" s="306"/>
      <c r="AT17" s="306"/>
    </row>
    <row r="18" spans="1:46" ht="26.25" customHeight="1" x14ac:dyDescent="0.15">
      <c r="A18" s="501"/>
      <c r="B18" s="503"/>
      <c r="C18" s="505"/>
      <c r="D18" s="317" t="str">
        <f>IF(B17=0,"",VLOOKUP(A17,テーブル1[],3,FALSE))</f>
        <v>有限会社０８鋼業</v>
      </c>
      <c r="E18" s="479"/>
      <c r="F18" s="480" t="str">
        <f>IF(A17="","",VLOOKUP(A17,テーブル1[],17,FALSE)&amp;" "&amp;VLOOKUP(A17,テーブル1[],18,FALSE))</f>
        <v>般-28空 0X577</v>
      </c>
      <c r="G18" s="480"/>
      <c r="H18" s="481"/>
      <c r="I18" s="483"/>
      <c r="J18" s="479"/>
      <c r="K18" s="480" t="str">
        <f>IF(A24="","",VLOOKUP(A24,テーブル1[],24,FALSE)&amp;" "&amp;VLOOKUP(A24,テーブル1[],25,FALSE))</f>
        <v/>
      </c>
      <c r="L18" s="480"/>
      <c r="M18" s="481"/>
      <c r="N18" s="483"/>
      <c r="O18" s="484"/>
      <c r="P18" s="495"/>
      <c r="Q18" s="497"/>
      <c r="R18" s="493"/>
      <c r="S18" s="497"/>
      <c r="T18" s="498"/>
      <c r="U18" s="437" t="str">
        <f>IF(A17="","",VLOOKUP(A17,テーブル1[],33,FALSE))</f>
        <v>鉄筋1級施工技能士</v>
      </c>
      <c r="V18" s="497"/>
      <c r="W18" s="493"/>
      <c r="X18" s="493"/>
      <c r="Y18" s="493"/>
      <c r="Z18" s="272">
        <f>IF(A17="","",VLOOKUP(A17,テーブル1[],57,FALSE))</f>
        <v>9</v>
      </c>
      <c r="AA18" s="269" t="str">
        <f>IF(B17=0,"","〇")</f>
        <v>〇</v>
      </c>
      <c r="AB18" s="499"/>
      <c r="AC18" s="506"/>
      <c r="AD18" s="337">
        <f>IF(A17="","",VLOOKUP(A17,テーブル1[],11,FALSE))</f>
        <v>43981</v>
      </c>
      <c r="AE18" s="270" t="str">
        <f>IF(B17=0,"","手形")</f>
        <v>手形</v>
      </c>
      <c r="AF18" s="273" t="str">
        <f>IF(B17=0,"",VLOOKUP(A17,テーブル1[],52,FALSE))</f>
        <v>加入</v>
      </c>
      <c r="AG18" s="339" t="str">
        <f>IF(A17="","",IF(VLOOKUP(A17,テーブル1[],61,FALSE)="","",VLOOKUP(A17,テーブル1[],61,FALSE)))</f>
        <v/>
      </c>
      <c r="AH18" s="507"/>
      <c r="AI18" s="490"/>
      <c r="AJ18" s="492"/>
      <c r="AK18" s="493"/>
      <c r="AL18" s="493"/>
      <c r="AM18" s="493"/>
      <c r="AN18" s="494"/>
      <c r="AO18" s="486"/>
      <c r="AP18" s="306"/>
      <c r="AQ18" s="306"/>
      <c r="AR18" s="306"/>
      <c r="AS18" s="306"/>
      <c r="AT18" s="306"/>
    </row>
    <row r="19" spans="1:46" ht="26.25" customHeight="1" x14ac:dyDescent="0.15">
      <c r="A19" s="500">
        <v>9</v>
      </c>
      <c r="B19" s="502">
        <f>IF(A19="","",VLOOKUP(A19,テーブル1[],66,FALSE))</f>
        <v>43962</v>
      </c>
      <c r="C19" s="504" t="str">
        <f>IF(A19="","",VLOOKUP(A19,テーブル1[],44,FALSE))</f>
        <v>二次下請</v>
      </c>
      <c r="D19" s="317" t="str">
        <f>IF(B19=0,"",VLOOKUP(A19,テーブル1[],2,FALSE))</f>
        <v>00009</v>
      </c>
      <c r="E19" s="479" t="str">
        <f>VLOOKUP(A19,テーブル1[],13,FALSE)</f>
        <v>建設業</v>
      </c>
      <c r="F19" s="480" t="str">
        <f>IF(A19="","",VLOOKUP(A19,テーブル1[],15,FALSE)&amp;" "&amp;VLOOKUP(A19,テーブル1[],16,FALSE))</f>
        <v>北海道知事 一般</v>
      </c>
      <c r="G19" s="480"/>
      <c r="H19" s="481">
        <f>IF(B19=0,"",IF(E19="無","",VLOOKUP(A19,テーブル1[],19,FALSE)+1825))</f>
        <v>44293</v>
      </c>
      <c r="I19" s="482" t="str">
        <f>IF(A19="","",IF(E19="無","",VLOOKUP(A19,テーブル1[],14,FALSE)))</f>
        <v>とび・土工</v>
      </c>
      <c r="J19" s="479">
        <f>VLOOKUP(A19,テーブル1[],20,FALSE)</f>
        <v>0</v>
      </c>
      <c r="K19" s="480" t="str">
        <f>IF(A19="","",VLOOKUP(A19,テーブル1[],22,FALSE)&amp;" "&amp;VLOOKUP(A19,テーブル1[],23,FALSE))</f>
        <v xml:space="preserve"> </v>
      </c>
      <c r="L19" s="480"/>
      <c r="M19" s="481">
        <f>IF(C19=0,"",IF(J19="無","",VLOOKUP(A19,テーブル1[],26,FALSE)+1825))</f>
        <v>1825</v>
      </c>
      <c r="N19" s="482" t="str">
        <f>IF(A19="","",IF(J19="無","",VLOOKUP(A19,テーブル1[],13,FALSE)))</f>
        <v>建設業</v>
      </c>
      <c r="O19" s="484" t="str">
        <f>IF(A19="","",VLOOKUP(A19,テーブル1[],8,FALSE))</f>
        <v>旧橋撤去工</v>
      </c>
      <c r="P19" s="495" t="str">
        <f>IF(A19="","",VLOOKUP(A19,テーブル1[],9,FALSE))</f>
        <v>旧橋撤去工、仮設工の内　クレーン・運搬</v>
      </c>
      <c r="Q19" s="496" t="str">
        <f>IF(A19="","",VLOOKUP(A19,テーブル1[],28,FALSE))</f>
        <v>監督　二郎9</v>
      </c>
      <c r="R19" s="493" t="str">
        <f>IF(A19="","",VLOOKUP(A19,テーブル1[],29,FALSE))</f>
        <v>代理　二郎9</v>
      </c>
      <c r="S19" s="496" t="str">
        <f>IF(B19=0,"",IF(E19="他","-",VLOOKUP(A19,テーブル1[],32,FALSE)))</f>
        <v>主任　二子9</v>
      </c>
      <c r="T19" s="498" t="str">
        <f>IF(B19=0,"",IF(E19="他",VLOOKUP(A19,テーブル1[],32,FALSE),""))</f>
        <v/>
      </c>
      <c r="U19" s="437" t="str">
        <f>IF(A19="","",VLOOKUP(A19,テーブル1[],31,FALSE))</f>
        <v>非専任</v>
      </c>
      <c r="V19" s="496" t="str">
        <f>IF(A19="","",VLOOKUP(A19,テーブル1[],37,FALSE))</f>
        <v>〇</v>
      </c>
      <c r="W19" s="493" t="str">
        <f>IF(B19=0,"",IF(VLOOKUP(A19,テーブル1[],27,FALSE)="建退共・中退共","〇",IF(VLOOKUP(A19,テーブル1[],27,FALSE)="建退共","〇","-")))</f>
        <v>-</v>
      </c>
      <c r="X19" s="493" t="str">
        <f>IF(B19=0,"",IF(VLOOKUP(A19,テーブル1[],27,FALSE)="建退共・中退共","〇",IF(VLOOKUP(A19,テーブル1[],27,FALSE)="中退共","〇","-")))</f>
        <v>-</v>
      </c>
      <c r="Y19" s="493" t="str">
        <f>IF(B19=0,"",IF(VLOOKUP(A19,テーブル1[],27,FALSE)="その他","〇","-"))</f>
        <v>〇</v>
      </c>
      <c r="Z19" s="268">
        <f>IF(A19="","",VLOOKUP(A19,テーブル1[],56,FALSE))</f>
        <v>43944</v>
      </c>
      <c r="AA19" s="269" t="str">
        <f>IF(B19=0,"","〇")</f>
        <v>〇</v>
      </c>
      <c r="AB19" s="499">
        <f>IF(A19="","",VLOOKUP(A19,テーブル1[],63,FALSE))</f>
        <v>11330</v>
      </c>
      <c r="AC19" s="506">
        <f>IF(AB19=0,"",AB19/$AB$3)</f>
        <v>4.1962962962962966E-2</v>
      </c>
      <c r="AD19" s="337">
        <f>IF(A19="","",VLOOKUP(A19,テーブル1[],10,FALSE))</f>
        <v>43976</v>
      </c>
      <c r="AE19" s="270" t="str">
        <f>IF(B19=0,"","現金")</f>
        <v>現金</v>
      </c>
      <c r="AF19" s="271">
        <f>IF(B19=0,"",VLOOKUP(A19,テーブル1[],58,FALSE))</f>
        <v>100</v>
      </c>
      <c r="AG19" s="338" t="str">
        <f>IF(A19="","",VLOOKUP(A19,テーブル1[],60,FALSE))</f>
        <v>翌月末日</v>
      </c>
      <c r="AH19" s="507" t="str">
        <f>IF(A19="","",VLOOKUP(A19,テーブル1[],62,FALSE))</f>
        <v>労務・機械</v>
      </c>
      <c r="AI19" s="489" t="str">
        <f>IF(B19=0,"","－")</f>
        <v>－</v>
      </c>
      <c r="AJ19" s="491" t="str">
        <f>IF(B19=0,"","〇")</f>
        <v>〇</v>
      </c>
      <c r="AK19" s="493" t="str">
        <f>IF(A19="","",VLOOKUP(A19,テーブル1[],53,FALSE))</f>
        <v>無</v>
      </c>
      <c r="AL19" s="493" t="str">
        <f>IF(A19="","",VLOOKUP(A19,テーブル1[],54,FALSE))</f>
        <v>無</v>
      </c>
      <c r="AM19" s="493" t="str">
        <f>IF(A19="","",VLOOKUP(A19,テーブル1[],55,FALSE))</f>
        <v>無</v>
      </c>
      <c r="AN19" s="494" t="str">
        <f>IF(A19="","",IF(VLOOKUP(A19,テーブル1[],64,FALSE)="","",VLOOKUP(A19,テーブル1[],64,FALSE)))</f>
        <v>有限会社０３組</v>
      </c>
      <c r="AO19" s="485">
        <v>9</v>
      </c>
      <c r="AP19" s="306"/>
      <c r="AQ19" s="306"/>
      <c r="AR19" s="306"/>
      <c r="AS19" s="306"/>
      <c r="AT19" s="306"/>
    </row>
    <row r="20" spans="1:46" ht="26.25" customHeight="1" x14ac:dyDescent="0.15">
      <c r="A20" s="501"/>
      <c r="B20" s="503"/>
      <c r="C20" s="505"/>
      <c r="D20" s="317" t="str">
        <f>IF(B19=0,"",VLOOKUP(A19,テーブル1[],3,FALSE))</f>
        <v>株式会社０９重機</v>
      </c>
      <c r="E20" s="479"/>
      <c r="F20" s="480" t="str">
        <f>IF(A19="","",VLOOKUP(A19,テーブル1[],17,FALSE)&amp;" "&amp;VLOOKUP(A19,テーブル1[],18,FALSE))</f>
        <v>般-28石 05189</v>
      </c>
      <c r="G20" s="480"/>
      <c r="H20" s="481"/>
      <c r="I20" s="483"/>
      <c r="J20" s="479"/>
      <c r="K20" s="480" t="str">
        <f>IF(A19="","",VLOOKUP(A19,テーブル1[],24,FALSE)&amp;" "&amp;VLOOKUP(A19,テーブル1[],25,FALSE))</f>
        <v xml:space="preserve"> </v>
      </c>
      <c r="L20" s="480"/>
      <c r="M20" s="481"/>
      <c r="N20" s="483"/>
      <c r="O20" s="484"/>
      <c r="P20" s="495"/>
      <c r="Q20" s="497"/>
      <c r="R20" s="493"/>
      <c r="S20" s="497"/>
      <c r="T20" s="498"/>
      <c r="U20" s="437" t="str">
        <f>IF(A19="","",VLOOKUP(A19,テーブル1[],33,FALSE))</f>
        <v>10年以上の実務経験</v>
      </c>
      <c r="V20" s="497"/>
      <c r="W20" s="493"/>
      <c r="X20" s="493"/>
      <c r="Y20" s="493"/>
      <c r="Z20" s="272">
        <f>IF(A19="","",VLOOKUP(A19,テーブル1[],57,FALSE))</f>
        <v>9</v>
      </c>
      <c r="AA20" s="269" t="str">
        <f>IF(B19=0,"","〇")</f>
        <v>〇</v>
      </c>
      <c r="AB20" s="499"/>
      <c r="AC20" s="506"/>
      <c r="AD20" s="337">
        <f>IF(A19="","",VLOOKUP(A19,テーブル1[],11,FALSE))</f>
        <v>44275</v>
      </c>
      <c r="AE20" s="270" t="str">
        <f>IF(B19=0,"","手形")</f>
        <v>手形</v>
      </c>
      <c r="AF20" s="273" t="str">
        <f>IF(B19=0,"",VLOOKUP(A19,テーブル1[],52,FALSE))</f>
        <v>加入</v>
      </c>
      <c r="AG20" s="339" t="str">
        <f>IF(A19="","",IF(VLOOKUP(A19,テーブル1[],61,FALSE)="","",VLOOKUP(A19,テーブル1[],61,FALSE)))</f>
        <v/>
      </c>
      <c r="AH20" s="507"/>
      <c r="AI20" s="490"/>
      <c r="AJ20" s="492"/>
      <c r="AK20" s="493"/>
      <c r="AL20" s="493"/>
      <c r="AM20" s="493"/>
      <c r="AN20" s="494"/>
      <c r="AO20" s="486"/>
      <c r="AP20" s="306"/>
      <c r="AQ20" s="306"/>
      <c r="AR20" s="306"/>
      <c r="AS20" s="306"/>
      <c r="AT20" s="306"/>
    </row>
    <row r="21" spans="1:46" ht="26.25" customHeight="1" x14ac:dyDescent="0.15">
      <c r="A21" s="500">
        <v>10</v>
      </c>
      <c r="B21" s="502">
        <f>IF(A21="","",VLOOKUP(A21,テーブル1[],66,FALSE))</f>
        <v>43962</v>
      </c>
      <c r="C21" s="504" t="str">
        <f>IF(A21="","",VLOOKUP(A21,テーブル1[],44,FALSE))</f>
        <v>二次下請</v>
      </c>
      <c r="D21" s="317" t="str">
        <f>IF(B21=0,"",VLOOKUP(A21,テーブル1[],2,FALSE))</f>
        <v>00010</v>
      </c>
      <c r="E21" s="479" t="str">
        <f>VLOOKUP(A21,テーブル1[],13,FALSE)</f>
        <v>建設業</v>
      </c>
      <c r="F21" s="480" t="str">
        <f>IF(A21="","",VLOOKUP(A21,テーブル1[],15,FALSE)&amp;" "&amp;VLOOKUP(A21,テーブル1[],16,FALSE))</f>
        <v>北海道知事 一般</v>
      </c>
      <c r="G21" s="480"/>
      <c r="H21" s="481">
        <f>IF(B21=0,"",IF(E21="無","",VLOOKUP(A21,テーブル1[],19,FALSE)+1825))</f>
        <v>44402</v>
      </c>
      <c r="I21" s="482" t="str">
        <f>IF(A21="","",IF(E21="無","",VLOOKUP(A21,テーブル1[],14,FALSE)))</f>
        <v>とび・土工</v>
      </c>
      <c r="J21" s="479">
        <f>VLOOKUP(A21,テーブル1[],20,FALSE)</f>
        <v>0</v>
      </c>
      <c r="K21" s="480" t="str">
        <f>IF(A21="","",VLOOKUP(A21,テーブル1[],22,FALSE)&amp;" "&amp;VLOOKUP(A21,テーブル1[],23,FALSE))</f>
        <v xml:space="preserve"> </v>
      </c>
      <c r="L21" s="480"/>
      <c r="M21" s="481">
        <f>IF(C21=0,"",IF(J21="無","",VLOOKUP(A21,テーブル1[],26,FALSE)+1825))</f>
        <v>1825</v>
      </c>
      <c r="N21" s="482" t="str">
        <f>IF(A21="","",IF(J21="無","",VLOOKUP(A21,テーブル1[],13,FALSE)))</f>
        <v>建設業</v>
      </c>
      <c r="O21" s="484" t="str">
        <f>IF(A21="","",VLOOKUP(A21,テーブル1[],8,FALSE))</f>
        <v>構造物撤去工</v>
      </c>
      <c r="P21" s="495" t="str">
        <f>IF(A21="","",VLOOKUP(A21,テーブル1[],9,FALSE))</f>
        <v>構造物撤去工、情報ボックス工、旧橋撤去工、仮設工</v>
      </c>
      <c r="Q21" s="496" t="str">
        <f>IF(A21="","",VLOOKUP(A21,テーブル1[],28,FALSE))</f>
        <v>監督　二郎10</v>
      </c>
      <c r="R21" s="493" t="str">
        <f>IF(A21="","",VLOOKUP(A21,テーブル1[],29,FALSE))</f>
        <v>代理　二郎10</v>
      </c>
      <c r="S21" s="496" t="str">
        <f>IF(B21=0,"",IF(E21="他","-",VLOOKUP(A21,テーブル1[],32,FALSE)))</f>
        <v>主任　二子10</v>
      </c>
      <c r="T21" s="498" t="str">
        <f>IF(B21=0,"",IF(E21="他",VLOOKUP(A21,テーブル1[],32,FALSE),""))</f>
        <v/>
      </c>
      <c r="U21" s="437" t="str">
        <f>IF(A21="","",VLOOKUP(A21,テーブル1[],31,FALSE))</f>
        <v>非専任</v>
      </c>
      <c r="V21" s="496" t="str">
        <f>IF(A21="","",VLOOKUP(A21,テーブル1[],37,FALSE))</f>
        <v>〇</v>
      </c>
      <c r="W21" s="493" t="str">
        <f>IF(B21=0,"",IF(VLOOKUP(A21,テーブル1[],27,FALSE)="建退共・中退共","〇",IF(VLOOKUP(A21,テーブル1[],27,FALSE)="建退共","〇","-")))</f>
        <v>〇</v>
      </c>
      <c r="X21" s="493" t="str">
        <f>IF(B21=0,"",IF(VLOOKUP(A21,テーブル1[],27,FALSE)="建退共・中退共","〇",IF(VLOOKUP(A21,テーブル1[],27,FALSE)="中退共","〇","-")))</f>
        <v>-</v>
      </c>
      <c r="Y21" s="493" t="str">
        <f>IF(B21=0,"",IF(VLOOKUP(A21,テーブル1[],27,FALSE)="その他","〇","-"))</f>
        <v>-</v>
      </c>
      <c r="Z21" s="268">
        <f>IF(A21="","",VLOOKUP(A21,テーブル1[],56,FALSE))</f>
        <v>43945</v>
      </c>
      <c r="AA21" s="269" t="str">
        <f>IF(B21=0,"","〇")</f>
        <v>〇</v>
      </c>
      <c r="AB21" s="499">
        <f>IF(A21="","",VLOOKUP(A21,テーブル1[],63,FALSE))</f>
        <v>9790</v>
      </c>
      <c r="AC21" s="506">
        <f>IF(AB21=0,"",AB21/$AB$3)</f>
        <v>3.6259259259259262E-2</v>
      </c>
      <c r="AD21" s="337">
        <f>IF(A21="","",VLOOKUP(A21,テーブル1[],10,FALSE))</f>
        <v>43972</v>
      </c>
      <c r="AE21" s="270" t="str">
        <f>IF(B21=0,"","現金")</f>
        <v>現金</v>
      </c>
      <c r="AF21" s="271">
        <f>IF(B21=0,"",VLOOKUP(A21,テーブル1[],58,FALSE))</f>
        <v>100</v>
      </c>
      <c r="AG21" s="338" t="str">
        <f>IF(A21="","",VLOOKUP(A21,テーブル1[],60,FALSE))</f>
        <v>翌月末日</v>
      </c>
      <c r="AH21" s="507" t="str">
        <f>IF(A21="","",VLOOKUP(A21,テーブル1[],62,FALSE))</f>
        <v>労務・機械</v>
      </c>
      <c r="AI21" s="489" t="str">
        <f>IF(B21=0,"","－")</f>
        <v>－</v>
      </c>
      <c r="AJ21" s="491" t="str">
        <f>IF(B21=0,"","〇")</f>
        <v>〇</v>
      </c>
      <c r="AK21" s="493" t="str">
        <f>IF(A21="","",VLOOKUP(A21,テーブル1[],53,FALSE))</f>
        <v>無</v>
      </c>
      <c r="AL21" s="493" t="str">
        <f>IF(A21="","",VLOOKUP(A21,テーブル1[],54,FALSE))</f>
        <v>無</v>
      </c>
      <c r="AM21" s="493" t="str">
        <f>IF(A21="","",VLOOKUP(A21,テーブル1[],55,FALSE))</f>
        <v>無</v>
      </c>
      <c r="AN21" s="494" t="str">
        <f>IF(A21="","",IF(VLOOKUP(A21,テーブル1[],64,FALSE)="","",VLOOKUP(A21,テーブル1[],64,FALSE)))</f>
        <v>有限会社０３組</v>
      </c>
      <c r="AO21" s="485">
        <v>10</v>
      </c>
      <c r="AP21" s="306"/>
      <c r="AQ21" s="306"/>
      <c r="AR21" s="306"/>
      <c r="AS21" s="306"/>
      <c r="AT21" s="306"/>
    </row>
    <row r="22" spans="1:46" ht="26.25" customHeight="1" x14ac:dyDescent="0.15">
      <c r="A22" s="501"/>
      <c r="B22" s="503"/>
      <c r="C22" s="505"/>
      <c r="D22" s="317" t="str">
        <f>IF(B21=0,"",VLOOKUP(A21,テーブル1[],3,FALSE))</f>
        <v>１０興業株式会社</v>
      </c>
      <c r="E22" s="479"/>
      <c r="F22" s="480" t="str">
        <f>IF(A21="","",VLOOKUP(A21,テーブル1[],17,FALSE)&amp;" "&amp;VLOOKUP(A21,テーブル1[],18,FALSE))</f>
        <v>般-28石 0X806</v>
      </c>
      <c r="G22" s="480"/>
      <c r="H22" s="481"/>
      <c r="I22" s="483"/>
      <c r="J22" s="479"/>
      <c r="K22" s="480" t="str">
        <f>IF(A21="","",VLOOKUP(A21,テーブル1[],24,FALSE)&amp;" "&amp;VLOOKUP(A21,テーブル1[],25,FALSE))</f>
        <v xml:space="preserve"> </v>
      </c>
      <c r="L22" s="480"/>
      <c r="M22" s="481"/>
      <c r="N22" s="483"/>
      <c r="O22" s="484"/>
      <c r="P22" s="495"/>
      <c r="Q22" s="497"/>
      <c r="R22" s="493"/>
      <c r="S22" s="497"/>
      <c r="T22" s="498"/>
      <c r="U22" s="437" t="str">
        <f>IF(A21="","",VLOOKUP(A21,テーブル1[],33,FALSE))</f>
        <v>1級とび技能士</v>
      </c>
      <c r="V22" s="497"/>
      <c r="W22" s="493"/>
      <c r="X22" s="493"/>
      <c r="Y22" s="493"/>
      <c r="Z22" s="272">
        <f>IF(A21="","",VLOOKUP(A21,テーブル1[],57,FALSE))</f>
        <v>9</v>
      </c>
      <c r="AA22" s="269" t="str">
        <f>IF(B21=0,"","〇")</f>
        <v>〇</v>
      </c>
      <c r="AB22" s="499"/>
      <c r="AC22" s="506"/>
      <c r="AD22" s="337">
        <f>IF(A21="","",VLOOKUP(A21,テーブル1[],11,FALSE))</f>
        <v>44275</v>
      </c>
      <c r="AE22" s="270" t="str">
        <f>IF(B21=0,"","手形")</f>
        <v>手形</v>
      </c>
      <c r="AF22" s="273" t="str">
        <f>IF(B21=0,"",VLOOKUP(A21,テーブル1[],52,FALSE))</f>
        <v>加入</v>
      </c>
      <c r="AG22" s="339" t="str">
        <f>IF(A21="","",IF(VLOOKUP(A21,テーブル1[],61,FALSE)="","",VLOOKUP(A21,テーブル1[],61,FALSE)))</f>
        <v/>
      </c>
      <c r="AH22" s="507"/>
      <c r="AI22" s="490"/>
      <c r="AJ22" s="492"/>
      <c r="AK22" s="493"/>
      <c r="AL22" s="493"/>
      <c r="AM22" s="493"/>
      <c r="AN22" s="494"/>
      <c r="AO22" s="486"/>
      <c r="AP22" s="306"/>
      <c r="AQ22" s="306"/>
      <c r="AR22" s="306"/>
      <c r="AS22" s="306"/>
      <c r="AT22" s="306"/>
    </row>
    <row r="23" spans="1:46" ht="26.25" customHeight="1" x14ac:dyDescent="0.15">
      <c r="A23" s="500">
        <v>11</v>
      </c>
      <c r="B23" s="502">
        <f>IF(A23="","",VLOOKUP(A23,テーブル1[],66,FALSE))</f>
        <v>43969</v>
      </c>
      <c r="C23" s="504" t="str">
        <f>IF(A23="","",VLOOKUP(A23,テーブル1[],44,FALSE))</f>
        <v>一次下請</v>
      </c>
      <c r="D23" s="317" t="str">
        <f>IF(B23=0,"",VLOOKUP(A23,テーブル1[],2,FALSE))</f>
        <v>00011</v>
      </c>
      <c r="E23" s="479" t="str">
        <f>VLOOKUP(A23,テーブル1[],13,FALSE)</f>
        <v>建設業</v>
      </c>
      <c r="F23" s="480" t="str">
        <f>IF(A23="","",VLOOKUP(A23,テーブル1[],15,FALSE)&amp;" "&amp;VLOOKUP(A23,テーブル1[],16,FALSE))</f>
        <v>北海道知事 特定</v>
      </c>
      <c r="G23" s="480"/>
      <c r="H23" s="481">
        <f>IF(B23=0,"",IF(E23="無","",VLOOKUP(A23,テーブル1[],19,FALSE)+1825))</f>
        <v>44617</v>
      </c>
      <c r="I23" s="482" t="str">
        <f>IF(A23="","",IF(E23="無","",VLOOKUP(A23,テーブル1[],14,FALSE)))</f>
        <v>とび・土工</v>
      </c>
      <c r="J23" s="479">
        <f>VLOOKUP(A23,テーブル1[],20,FALSE)</f>
        <v>0</v>
      </c>
      <c r="K23" s="480" t="str">
        <f>IF(A23="","",VLOOKUP(A23,テーブル1[],22,FALSE)&amp;" "&amp;VLOOKUP(A23,テーブル1[],23,FALSE))</f>
        <v xml:space="preserve"> </v>
      </c>
      <c r="L23" s="480"/>
      <c r="M23" s="481">
        <f>IF(C23=0,"",IF(J23="無","",VLOOKUP(A23,テーブル1[],26,FALSE)+1825))</f>
        <v>1825</v>
      </c>
      <c r="N23" s="482" t="str">
        <f>IF(A23="","",IF(J23="無","",VLOOKUP(A23,テーブル1[],13,FALSE)))</f>
        <v>建設業</v>
      </c>
      <c r="O23" s="484" t="str">
        <f>IF(A23="","",VLOOKUP(A23,テーブル1[],8,FALSE))</f>
        <v>仮設工</v>
      </c>
      <c r="P23" s="495" t="str">
        <f>IF(A23="","",VLOOKUP(A23,テーブル1[],9,FALSE))</f>
        <v>仮設工、構造物撤去工</v>
      </c>
      <c r="Q23" s="496" t="str">
        <f>IF(A23="","",VLOOKUP(A23,テーブル1[],28,FALSE))</f>
        <v>監督　二郎11</v>
      </c>
      <c r="R23" s="493" t="str">
        <f>IF(A23="","",VLOOKUP(A23,テーブル1[],29,FALSE))</f>
        <v>代理　二郎11</v>
      </c>
      <c r="S23" s="496" t="str">
        <f>IF(B23=0,"",IF(E23="他","-",VLOOKUP(A23,テーブル1[],32,FALSE)))</f>
        <v>主任　二子11</v>
      </c>
      <c r="T23" s="498" t="str">
        <f>IF(B23=0,"",IF(E23="他",VLOOKUP(A23,テーブル1[],32,FALSE),""))</f>
        <v/>
      </c>
      <c r="U23" s="437" t="str">
        <f>IF(A23="","",VLOOKUP(A23,テーブル1[],31,FALSE))</f>
        <v>非専任</v>
      </c>
      <c r="V23" s="496" t="str">
        <f>IF(A23="","",VLOOKUP(A23,テーブル1[],37,FALSE))</f>
        <v>〇</v>
      </c>
      <c r="W23" s="493" t="str">
        <f>IF(B23=0,"",IF(VLOOKUP(A23,テーブル1[],27,FALSE)="建退共・中退共","〇",IF(VLOOKUP(A23,テーブル1[],27,FALSE)="建退共","〇","-")))</f>
        <v>〇</v>
      </c>
      <c r="X23" s="493" t="str">
        <f>IF(B23=0,"",IF(VLOOKUP(A23,テーブル1[],27,FALSE)="建退共・中退共","〇",IF(VLOOKUP(A23,テーブル1[],27,FALSE)="中退共","〇","-")))</f>
        <v>〇</v>
      </c>
      <c r="Y23" s="493" t="str">
        <f>IF(B23=0,"",IF(VLOOKUP(A23,テーブル1[],27,FALSE)="その他","〇","-"))</f>
        <v>-</v>
      </c>
      <c r="Z23" s="268">
        <f>IF(A23="","",VLOOKUP(A23,テーブル1[],56,FALSE))</f>
        <v>43941</v>
      </c>
      <c r="AA23" s="269" t="str">
        <f>IF(B23=0,"","〇")</f>
        <v>〇</v>
      </c>
      <c r="AB23" s="499">
        <f>IF(A23="","",VLOOKUP(A23,テーブル1[],63,FALSE))</f>
        <v>5500</v>
      </c>
      <c r="AC23" s="506">
        <f>IF(AB23=0,"",AB23/$AB$3)</f>
        <v>2.0370370370370372E-2</v>
      </c>
      <c r="AD23" s="337">
        <f>IF(A23="","",VLOOKUP(A23,テーブル1[],10,FALSE))</f>
        <v>43969</v>
      </c>
      <c r="AE23" s="270" t="str">
        <f>IF(B23=0,"","現金")</f>
        <v>現金</v>
      </c>
      <c r="AF23" s="271">
        <f>IF(B23=0,"",VLOOKUP(A23,テーブル1[],58,FALSE))</f>
        <v>100</v>
      </c>
      <c r="AG23" s="338" t="str">
        <f>IF(A23="","",VLOOKUP(A23,テーブル1[],60,FALSE))</f>
        <v>翌月25日</v>
      </c>
      <c r="AH23" s="507" t="str">
        <f>IF(A23="","",VLOOKUP(A23,テーブル1[],62,FALSE))</f>
        <v>労務・機械</v>
      </c>
      <c r="AI23" s="489" t="str">
        <f>IF(B23=0,"","－")</f>
        <v>－</v>
      </c>
      <c r="AJ23" s="491" t="str">
        <f>IF(B23=0,"","〇")</f>
        <v>〇</v>
      </c>
      <c r="AK23" s="493" t="str">
        <f>IF(A23="","",VLOOKUP(A23,テーブル1[],53,FALSE))</f>
        <v>無</v>
      </c>
      <c r="AL23" s="493" t="str">
        <f>IF(A23="","",VLOOKUP(A23,テーブル1[],54,FALSE))</f>
        <v>無</v>
      </c>
      <c r="AM23" s="493" t="str">
        <f>IF(A23="","",VLOOKUP(A23,テーブル1[],55,FALSE))</f>
        <v>無</v>
      </c>
      <c r="AN23" s="494" t="str">
        <f>IF(A23="","",IF(VLOOKUP(A23,テーブル1[],64,FALSE)="","",VLOOKUP(A23,テーブル1[],64,FALSE)))</f>
        <v>株式会社０１元請組</v>
      </c>
      <c r="AO23" s="485">
        <v>11</v>
      </c>
      <c r="AP23" s="306"/>
      <c r="AQ23" s="306"/>
      <c r="AR23" s="306"/>
      <c r="AS23" s="306"/>
      <c r="AT23" s="306"/>
    </row>
    <row r="24" spans="1:46" ht="26.25" customHeight="1" x14ac:dyDescent="0.15">
      <c r="A24" s="501"/>
      <c r="B24" s="503"/>
      <c r="C24" s="505"/>
      <c r="D24" s="317" t="str">
        <f>IF(B23=0,"",VLOOKUP(A23,テーブル1[],3,FALSE))</f>
        <v>１１工業株式会社</v>
      </c>
      <c r="E24" s="479"/>
      <c r="F24" s="480" t="str">
        <f>IF(A23="","",VLOOKUP(A23,テーブル1[],17,FALSE)&amp;" "&amp;VLOOKUP(A23,テーブル1[],18,FALSE))</f>
        <v>特-28石 009X2</v>
      </c>
      <c r="G24" s="480"/>
      <c r="H24" s="481"/>
      <c r="I24" s="483"/>
      <c r="J24" s="479"/>
      <c r="K24" s="480" t="str">
        <f>IF(A23="","",VLOOKUP(A23,テーブル1[],24,FALSE)&amp;" "&amp;VLOOKUP(A23,テーブル1[],25,FALSE))</f>
        <v xml:space="preserve"> </v>
      </c>
      <c r="L24" s="480"/>
      <c r="M24" s="481"/>
      <c r="N24" s="483"/>
      <c r="O24" s="484"/>
      <c r="P24" s="495"/>
      <c r="Q24" s="497"/>
      <c r="R24" s="493"/>
      <c r="S24" s="497"/>
      <c r="T24" s="498"/>
      <c r="U24" s="437" t="str">
        <f>IF(A23="","",VLOOKUP(A23,テーブル1[],33,FALSE))</f>
        <v>2級建設機械施工技士</v>
      </c>
      <c r="V24" s="497"/>
      <c r="W24" s="493"/>
      <c r="X24" s="493"/>
      <c r="Y24" s="493"/>
      <c r="Z24" s="272">
        <f>IF(A23="","",VLOOKUP(A23,テーブル1[],57,FALSE))</f>
        <v>16</v>
      </c>
      <c r="AA24" s="269" t="str">
        <f>IF(B23=0,"","〇")</f>
        <v>〇</v>
      </c>
      <c r="AB24" s="499"/>
      <c r="AC24" s="506"/>
      <c r="AD24" s="337">
        <f>IF(A23="","",VLOOKUP(A23,テーブル1[],11,FALSE))</f>
        <v>44043</v>
      </c>
      <c r="AE24" s="270" t="str">
        <f>IF(B23=0,"","手形")</f>
        <v>手形</v>
      </c>
      <c r="AF24" s="273" t="str">
        <f>IF(B23=0,"",VLOOKUP(A23,テーブル1[],52,FALSE))</f>
        <v>加入</v>
      </c>
      <c r="AG24" s="339" t="str">
        <f>IF(A23="","",IF(VLOOKUP(A23,テーブル1[],61,FALSE)="","",VLOOKUP(A23,テーブル1[],61,FALSE)))</f>
        <v/>
      </c>
      <c r="AH24" s="507"/>
      <c r="AI24" s="490"/>
      <c r="AJ24" s="492"/>
      <c r="AK24" s="493"/>
      <c r="AL24" s="493"/>
      <c r="AM24" s="493"/>
      <c r="AN24" s="494"/>
      <c r="AO24" s="486"/>
      <c r="AP24" s="306"/>
      <c r="AQ24" s="306"/>
      <c r="AR24" s="306"/>
      <c r="AS24" s="306"/>
      <c r="AT24" s="306"/>
    </row>
    <row r="25" spans="1:46" ht="26.25" customHeight="1" x14ac:dyDescent="0.15">
      <c r="A25" s="500">
        <v>12</v>
      </c>
      <c r="B25" s="502">
        <f>IF(A25="","",VLOOKUP(A25,テーブル1[],66,FALSE))</f>
        <v>43969</v>
      </c>
      <c r="C25" s="504" t="str">
        <f>IF(A25="","",VLOOKUP(A25,テーブル1[],44,FALSE))</f>
        <v>二次下請</v>
      </c>
      <c r="D25" s="317" t="str">
        <f>IF(B25=0,"",VLOOKUP(A25,テーブル1[],2,FALSE))</f>
        <v>00012</v>
      </c>
      <c r="E25" s="479" t="str">
        <f>VLOOKUP(A25,テーブル1[],13,FALSE)</f>
        <v>他</v>
      </c>
      <c r="F25" s="480" t="str">
        <f>IF(A25="","",VLOOKUP(A25,テーブル1[],15,FALSE)&amp;" "&amp;VLOOKUP(A25,テーブル1[],16,FALSE))</f>
        <v xml:space="preserve"> </v>
      </c>
      <c r="G25" s="480"/>
      <c r="H25" s="481">
        <f>IF(B25=0,"",IF(E25="無","",VLOOKUP(A25,テーブル1[],19,FALSE)+1825))</f>
        <v>45462</v>
      </c>
      <c r="I25" s="482" t="str">
        <f>IF(A25="","",IF(E25="無","",VLOOKUP(A25,テーブル1[],14,FALSE)))</f>
        <v>林業事業体登録番号</v>
      </c>
      <c r="J25" s="479">
        <f>VLOOKUP(A25,テーブル1[],20,FALSE)</f>
        <v>0</v>
      </c>
      <c r="K25" s="480" t="str">
        <f>IF(A25="","",VLOOKUP(A25,テーブル1[],22,FALSE)&amp;" "&amp;VLOOKUP(A25,テーブル1[],23,FALSE))</f>
        <v xml:space="preserve"> </v>
      </c>
      <c r="L25" s="480"/>
      <c r="M25" s="481">
        <f>IF(C25=0,"",IF(J25="無","",VLOOKUP(A25,テーブル1[],26,FALSE)+1825))</f>
        <v>1825</v>
      </c>
      <c r="N25" s="482" t="str">
        <f>IF(A25="","",IF(J25="無","",VLOOKUP(A25,テーブル1[],13,FALSE)))</f>
        <v>他</v>
      </c>
      <c r="O25" s="484" t="str">
        <f>IF(A25="","",VLOOKUP(A25,テーブル1[],8,FALSE))</f>
        <v>伐採工</v>
      </c>
      <c r="P25" s="495" t="str">
        <f>IF(A25="","",VLOOKUP(A25,テーブル1[],9,FALSE))</f>
        <v>伐採工</v>
      </c>
      <c r="Q25" s="496" t="str">
        <f>IF(A25="","",VLOOKUP(A25,テーブル1[],28,FALSE))</f>
        <v>監督　二郎12</v>
      </c>
      <c r="R25" s="493" t="str">
        <f>IF(A25="","",VLOOKUP(A25,テーブル1[],29,FALSE))</f>
        <v>代理　二郎12</v>
      </c>
      <c r="S25" s="496" t="str">
        <f>IF(B25=0,"",IF(E25="他","-",VLOOKUP(A25,テーブル1[],32,FALSE)))</f>
        <v>-</v>
      </c>
      <c r="T25" s="498" t="str">
        <f>IF(B25=0,"",IF(E25="他",VLOOKUP(A25,テーブル1[],32,FALSE),""))</f>
        <v>主任　二子12</v>
      </c>
      <c r="U25" s="437" t="str">
        <f>IF(A25="","",VLOOKUP(A25,テーブル1[],31,FALSE))</f>
        <v>非専任</v>
      </c>
      <c r="V25" s="496" t="str">
        <f>IF(A25="","",VLOOKUP(A25,テーブル1[],37,FALSE))</f>
        <v>〇</v>
      </c>
      <c r="W25" s="493" t="str">
        <f>IF(B25=0,"",IF(VLOOKUP(A25,テーブル1[],27,FALSE)="建退共・中退共","〇",IF(VLOOKUP(A25,テーブル1[],27,FALSE)="建退共","〇","-")))</f>
        <v>-</v>
      </c>
      <c r="X25" s="493" t="str">
        <f>IF(B25=0,"",IF(VLOOKUP(A25,テーブル1[],27,FALSE)="建退共・中退共","〇",IF(VLOOKUP(A25,テーブル1[],27,FALSE)="中退共","〇","-")))</f>
        <v>-</v>
      </c>
      <c r="Y25" s="493" t="str">
        <f>IF(B25=0,"",IF(VLOOKUP(A25,テーブル1[],27,FALSE)="その他","〇","-"))</f>
        <v>〇</v>
      </c>
      <c r="Z25" s="268">
        <f>IF(A25="","",VLOOKUP(A25,テーブル1[],56,FALSE))</f>
        <v>43952</v>
      </c>
      <c r="AA25" s="269" t="str">
        <f>IF(B25=0,"","〇")</f>
        <v>〇</v>
      </c>
      <c r="AB25" s="499">
        <f>IF(A25="","",VLOOKUP(A25,テーブル1[],63,FALSE))</f>
        <v>165</v>
      </c>
      <c r="AC25" s="506">
        <f>IF(AB25=0,"",AB25/$AB$3)</f>
        <v>6.111111111111111E-4</v>
      </c>
      <c r="AD25" s="337">
        <f>IF(A25="","",VLOOKUP(A25,テーブル1[],10,FALSE))</f>
        <v>43969</v>
      </c>
      <c r="AE25" s="270" t="str">
        <f>IF(B25=0,"","現金")</f>
        <v>現金</v>
      </c>
      <c r="AF25" s="271">
        <f>IF(B25=0,"",VLOOKUP(A25,テーブル1[],58,FALSE))</f>
        <v>100</v>
      </c>
      <c r="AG25" s="338" t="str">
        <f>IF(A25="","",VLOOKUP(A25,テーブル1[],60,FALSE))</f>
        <v>翌々10日</v>
      </c>
      <c r="AH25" s="507" t="str">
        <f>IF(A25="","",VLOOKUP(A25,テーブル1[],62,FALSE))</f>
        <v>労務</v>
      </c>
      <c r="AI25" s="489" t="str">
        <f>IF(B25=0,"","－")</f>
        <v>－</v>
      </c>
      <c r="AJ25" s="491" t="str">
        <f>IF(B25=0,"","〇")</f>
        <v>〇</v>
      </c>
      <c r="AK25" s="493" t="str">
        <f>IF(A25="","",VLOOKUP(A25,テーブル1[],53,FALSE))</f>
        <v>無</v>
      </c>
      <c r="AL25" s="493" t="str">
        <f>IF(A25="","",VLOOKUP(A25,テーブル1[],54,FALSE))</f>
        <v>無</v>
      </c>
      <c r="AM25" s="493" t="str">
        <f>IF(A25="","",VLOOKUP(A25,テーブル1[],55,FALSE))</f>
        <v>無</v>
      </c>
      <c r="AN25" s="494" t="str">
        <f>IF(A25="","",IF(VLOOKUP(A25,テーブル1[],64,FALSE)="","",VLOOKUP(A25,テーブル1[],64,FALSE)))</f>
        <v>株式会社　北海道０６</v>
      </c>
      <c r="AO25" s="485">
        <v>12</v>
      </c>
      <c r="AP25" s="306"/>
      <c r="AQ25" s="306"/>
      <c r="AR25" s="306"/>
      <c r="AS25" s="306"/>
      <c r="AT25" s="306"/>
    </row>
    <row r="26" spans="1:46" ht="26.25" customHeight="1" x14ac:dyDescent="0.15">
      <c r="A26" s="501"/>
      <c r="B26" s="503"/>
      <c r="C26" s="505"/>
      <c r="D26" s="317" t="str">
        <f>IF(B25=0,"",VLOOKUP(A25,テーブル1[],3,FALSE))</f>
        <v>株式会社１２</v>
      </c>
      <c r="E26" s="479"/>
      <c r="F26" s="480" t="str">
        <f>IF(A25="","",VLOOKUP(A25,テーブル1[],17,FALSE)&amp;" "&amp;VLOOKUP(A25,テーブル1[],18,FALSE))</f>
        <v>胆振-26 048</v>
      </c>
      <c r="G26" s="480"/>
      <c r="H26" s="481"/>
      <c r="I26" s="483"/>
      <c r="J26" s="479"/>
      <c r="K26" s="480" t="str">
        <f>IF(A25="","",VLOOKUP(A25,テーブル1[],24,FALSE)&amp;" "&amp;VLOOKUP(A25,テーブル1[],25,FALSE))</f>
        <v xml:space="preserve"> </v>
      </c>
      <c r="L26" s="480"/>
      <c r="M26" s="481"/>
      <c r="N26" s="483"/>
      <c r="O26" s="484"/>
      <c r="P26" s="495"/>
      <c r="Q26" s="497"/>
      <c r="R26" s="493"/>
      <c r="S26" s="497"/>
      <c r="T26" s="498"/>
      <c r="U26" s="437" t="str">
        <f>IF(A25="","",VLOOKUP(A25,テーブル1[],33,FALSE))</f>
        <v>10年以上の実務経験</v>
      </c>
      <c r="V26" s="497"/>
      <c r="W26" s="493"/>
      <c r="X26" s="493"/>
      <c r="Y26" s="493"/>
      <c r="Z26" s="272">
        <f>IF(A25="","",VLOOKUP(A25,テーブル1[],57,FALSE))</f>
        <v>3</v>
      </c>
      <c r="AA26" s="269" t="str">
        <f>IF(B25=0,"","〇")</f>
        <v>〇</v>
      </c>
      <c r="AB26" s="499"/>
      <c r="AC26" s="506"/>
      <c r="AD26" s="337">
        <f>IF(A25="","",VLOOKUP(A25,テーブル1[],11,FALSE))</f>
        <v>43982</v>
      </c>
      <c r="AE26" s="270" t="str">
        <f>IF(B25=0,"","手形")</f>
        <v>手形</v>
      </c>
      <c r="AF26" s="273" t="str">
        <f>IF(B25=0,"",VLOOKUP(A25,テーブル1[],52,FALSE))</f>
        <v>加入</v>
      </c>
      <c r="AG26" s="339" t="str">
        <f>IF(A25="","",IF(VLOOKUP(A25,テーブル1[],61,FALSE)="","",VLOOKUP(A25,テーブル1[],61,FALSE)))</f>
        <v/>
      </c>
      <c r="AH26" s="507"/>
      <c r="AI26" s="490"/>
      <c r="AJ26" s="492"/>
      <c r="AK26" s="493"/>
      <c r="AL26" s="493"/>
      <c r="AM26" s="493"/>
      <c r="AN26" s="494"/>
      <c r="AO26" s="486"/>
      <c r="AP26" s="306"/>
      <c r="AQ26" s="306"/>
      <c r="AR26" s="306"/>
      <c r="AS26" s="306"/>
      <c r="AT26" s="306"/>
    </row>
    <row r="27" spans="1:46" ht="26.25" customHeight="1" x14ac:dyDescent="0.15">
      <c r="A27" s="500">
        <v>13</v>
      </c>
      <c r="B27" s="502">
        <f>IF(A27="","",VLOOKUP(A27,テーブル1[],66,FALSE))</f>
        <v>43976</v>
      </c>
      <c r="C27" s="504" t="str">
        <f>IF(A27="","",VLOOKUP(A27,テーブル1[],44,FALSE))</f>
        <v>二次下請</v>
      </c>
      <c r="D27" s="317" t="str">
        <f>IF(B27=0,"",VLOOKUP(A27,テーブル1[],2,FALSE))</f>
        <v>00013</v>
      </c>
      <c r="E27" s="479" t="str">
        <f>VLOOKUP(A27,テーブル1[],13,FALSE)</f>
        <v>建設業</v>
      </c>
      <c r="F27" s="480" t="str">
        <f>IF(A27="","",VLOOKUP(A27,テーブル1[],15,FALSE)&amp;" "&amp;VLOOKUP(A27,テーブル1[],16,FALSE))</f>
        <v>北海道知事 一般</v>
      </c>
      <c r="G27" s="480"/>
      <c r="H27" s="481">
        <f>IF(B27=0,"",IF(E27="無","",VLOOKUP(A27,テーブル1[],19,FALSE)+1825))</f>
        <v>44077</v>
      </c>
      <c r="I27" s="482" t="str">
        <f>IF(A27="","",IF(E27="無","",VLOOKUP(A27,テーブル1[],14,FALSE)))</f>
        <v>とび・土工</v>
      </c>
      <c r="J27" s="479">
        <f>VLOOKUP(A27,テーブル1[],20,FALSE)</f>
        <v>0</v>
      </c>
      <c r="K27" s="480" t="str">
        <f>IF(A27="","",VLOOKUP(A27,テーブル1[],22,FALSE)&amp;" "&amp;VLOOKUP(A27,テーブル1[],23,FALSE))</f>
        <v xml:space="preserve"> </v>
      </c>
      <c r="L27" s="480"/>
      <c r="M27" s="481">
        <f>IF(C27=0,"",IF(J27="無","",VLOOKUP(A27,テーブル1[],26,FALSE)+1825))</f>
        <v>1825</v>
      </c>
      <c r="N27" s="482" t="str">
        <f>IF(A27="","",IF(J27="無","",VLOOKUP(A27,テーブル1[],13,FALSE)))</f>
        <v>建設業</v>
      </c>
      <c r="O27" s="484" t="str">
        <f>IF(A27="","",VLOOKUP(A27,テーブル1[],8,FALSE))</f>
        <v>構造物撤去工</v>
      </c>
      <c r="P27" s="495" t="str">
        <f>IF(A27="","",VLOOKUP(A27,テーブル1[],9,FALSE))</f>
        <v>構造物撤去工</v>
      </c>
      <c r="Q27" s="496" t="str">
        <f>IF(A27="","",VLOOKUP(A27,テーブル1[],28,FALSE))</f>
        <v>監督　二郎13</v>
      </c>
      <c r="R27" s="493" t="str">
        <f>IF(A27="","",VLOOKUP(A27,テーブル1[],29,FALSE))</f>
        <v>代理　二郎13</v>
      </c>
      <c r="S27" s="496" t="str">
        <f>IF(B27=0,"",IF(E27="他","-",VLOOKUP(A27,テーブル1[],32,FALSE)))</f>
        <v>主任　二子13</v>
      </c>
      <c r="T27" s="498" t="str">
        <f>IF(B27=0,"",IF(E27="他",VLOOKUP(A27,テーブル1[],32,FALSE),""))</f>
        <v/>
      </c>
      <c r="U27" s="437" t="str">
        <f>IF(A27="","",VLOOKUP(A27,テーブル1[],31,FALSE))</f>
        <v>非専任</v>
      </c>
      <c r="V27" s="496" t="str">
        <f>IF(A27="","",VLOOKUP(A27,テーブル1[],37,FALSE))</f>
        <v>〇</v>
      </c>
      <c r="W27" s="493" t="str">
        <f>IF(B27=0,"",IF(VLOOKUP(A27,テーブル1[],27,FALSE)="建退共・中退共","〇",IF(VLOOKUP(A27,テーブル1[],27,FALSE)="建退共","〇","-")))</f>
        <v>〇</v>
      </c>
      <c r="X27" s="493" t="str">
        <f>IF(B27=0,"",IF(VLOOKUP(A27,テーブル1[],27,FALSE)="建退共・中退共","〇",IF(VLOOKUP(A27,テーブル1[],27,FALSE)="中退共","〇","-")))</f>
        <v>-</v>
      </c>
      <c r="Y27" s="493" t="str">
        <f>IF(B27=0,"",IF(VLOOKUP(A27,テーブル1[],27,FALSE)="その他","〇","-"))</f>
        <v>-</v>
      </c>
      <c r="Z27" s="268">
        <f>IF(A27="","",VLOOKUP(A27,テーブル1[],56,FALSE))</f>
        <v>43969</v>
      </c>
      <c r="AA27" s="269" t="str">
        <f>IF(B27=0,"","〇")</f>
        <v>〇</v>
      </c>
      <c r="AB27" s="499">
        <f>IF(A27="","",VLOOKUP(A27,テーブル1[],63,FALSE))</f>
        <v>682</v>
      </c>
      <c r="AC27" s="506">
        <f>IF(AB27=0,"",AB27/$AB$3)</f>
        <v>2.5259259259259258E-3</v>
      </c>
      <c r="AD27" s="337">
        <f>IF(A27="","",VLOOKUP(A27,テーブル1[],10,FALSE))</f>
        <v>43976</v>
      </c>
      <c r="AE27" s="270" t="str">
        <f>IF(B27=0,"","現金")</f>
        <v>現金</v>
      </c>
      <c r="AF27" s="271">
        <f>IF(B27=0,"",VLOOKUP(A27,テーブル1[],58,FALSE))</f>
        <v>50</v>
      </c>
      <c r="AG27" s="338" t="str">
        <f>IF(A27="","",VLOOKUP(A27,テーブル1[],60,FALSE))</f>
        <v>翌月末日</v>
      </c>
      <c r="AH27" s="507" t="str">
        <f>IF(A27="","",VLOOKUP(A27,テーブル1[],62,FALSE))</f>
        <v>労務・機械</v>
      </c>
      <c r="AI27" s="489" t="str">
        <f>IF(B27=0,"","－")</f>
        <v>－</v>
      </c>
      <c r="AJ27" s="491" t="str">
        <f>IF(B27=0,"","〇")</f>
        <v>〇</v>
      </c>
      <c r="AK27" s="493" t="str">
        <f>IF(A27="","",VLOOKUP(A27,テーブル1[],53,FALSE))</f>
        <v>無</v>
      </c>
      <c r="AL27" s="493" t="str">
        <f>IF(A27="","",VLOOKUP(A27,テーブル1[],54,FALSE))</f>
        <v>無</v>
      </c>
      <c r="AM27" s="493" t="str">
        <f>IF(A27="","",VLOOKUP(A27,テーブル1[],55,FALSE))</f>
        <v>無</v>
      </c>
      <c r="AN27" s="494" t="str">
        <f>IF(A27="","",IF(VLOOKUP(A27,テーブル1[],64,FALSE)="","",VLOOKUP(A27,テーブル1[],64,FALSE)))</f>
        <v>１１工業　株式会社</v>
      </c>
      <c r="AO27" s="485">
        <v>13</v>
      </c>
      <c r="AP27" s="306"/>
      <c r="AQ27" s="306"/>
      <c r="AR27" s="306"/>
      <c r="AS27" s="306"/>
      <c r="AT27" s="306"/>
    </row>
    <row r="28" spans="1:46" ht="26.25" customHeight="1" x14ac:dyDescent="0.15">
      <c r="A28" s="501"/>
      <c r="B28" s="503"/>
      <c r="C28" s="505"/>
      <c r="D28" s="317" t="str">
        <f>IF(B27=0,"",VLOOKUP(A27,テーブル1[],3,FALSE))</f>
        <v>有限会社１３</v>
      </c>
      <c r="E28" s="479"/>
      <c r="F28" s="480" t="str">
        <f>IF(A27="","",VLOOKUP(A27,テーブル1[],17,FALSE)&amp;" "&amp;VLOOKUP(A27,テーブル1[],18,FALSE))</f>
        <v>般-27石 18949</v>
      </c>
      <c r="G28" s="480"/>
      <c r="H28" s="481"/>
      <c r="I28" s="483"/>
      <c r="J28" s="479"/>
      <c r="K28" s="480" t="str">
        <f>IF(A27="","",VLOOKUP(A27,テーブル1[],24,FALSE)&amp;" "&amp;VLOOKUP(A27,テーブル1[],25,FALSE))</f>
        <v xml:space="preserve"> </v>
      </c>
      <c r="L28" s="480"/>
      <c r="M28" s="481"/>
      <c r="N28" s="483"/>
      <c r="O28" s="484"/>
      <c r="P28" s="495"/>
      <c r="Q28" s="497"/>
      <c r="R28" s="493"/>
      <c r="S28" s="497"/>
      <c r="T28" s="498"/>
      <c r="U28" s="437" t="str">
        <f>IF(A27="","",VLOOKUP(A27,テーブル1[],33,FALSE))</f>
        <v>2級土木施工管理技士</v>
      </c>
      <c r="V28" s="497"/>
      <c r="W28" s="493"/>
      <c r="X28" s="493"/>
      <c r="Y28" s="493"/>
      <c r="Z28" s="272">
        <f>IF(A27="","",VLOOKUP(A27,テーブル1[],57,FALSE))</f>
        <v>2</v>
      </c>
      <c r="AA28" s="269" t="str">
        <f>IF(B27=0,"","〇")</f>
        <v>〇</v>
      </c>
      <c r="AB28" s="499"/>
      <c r="AC28" s="506"/>
      <c r="AD28" s="337">
        <f>IF(A27="","",VLOOKUP(A27,テーブル1[],11,FALSE))</f>
        <v>44042</v>
      </c>
      <c r="AE28" s="270" t="str">
        <f>IF(B27=0,"","手形")</f>
        <v>手形</v>
      </c>
      <c r="AF28" s="273" t="str">
        <f>IF(B27=0,"",VLOOKUP(A27,テーブル1[],52,FALSE))</f>
        <v>加入</v>
      </c>
      <c r="AG28" s="339" t="str">
        <f>IF(A27="","",IF(VLOOKUP(A27,テーブル1[],61,FALSE)="","",VLOOKUP(A27,テーブル1[],61,FALSE)))</f>
        <v>90日</v>
      </c>
      <c r="AH28" s="507"/>
      <c r="AI28" s="490"/>
      <c r="AJ28" s="492"/>
      <c r="AK28" s="493"/>
      <c r="AL28" s="493"/>
      <c r="AM28" s="493"/>
      <c r="AN28" s="494"/>
      <c r="AO28" s="486"/>
      <c r="AP28" s="306"/>
      <c r="AQ28" s="306"/>
      <c r="AR28" s="306"/>
      <c r="AS28" s="306"/>
      <c r="AT28" s="306"/>
    </row>
    <row r="29" spans="1:46" ht="26.25" customHeight="1" x14ac:dyDescent="0.15">
      <c r="A29" s="500">
        <v>14</v>
      </c>
      <c r="B29" s="502">
        <f>IF(A29="","",VLOOKUP(A29,テーブル1[],66,FALSE))</f>
        <v>43976</v>
      </c>
      <c r="C29" s="504" t="str">
        <f>IF(A29="","",VLOOKUP(A29,テーブル1[],44,FALSE))</f>
        <v>二次下請</v>
      </c>
      <c r="D29" s="317" t="str">
        <f>IF(B29=0,"",VLOOKUP(A29,テーブル1[],2,FALSE))</f>
        <v>00014</v>
      </c>
      <c r="E29" s="479" t="str">
        <f>VLOOKUP(A29,テーブル1[],13,FALSE)</f>
        <v>建設業</v>
      </c>
      <c r="F29" s="480" t="str">
        <f>IF(A29="","",VLOOKUP(A29,テーブル1[],15,FALSE)&amp;" "&amp;VLOOKUP(A29,テーブル1[],16,FALSE))</f>
        <v>北海道知事 一般</v>
      </c>
      <c r="G29" s="480"/>
      <c r="H29" s="481">
        <f>IF(B29=0,"",IF(E29="無","",VLOOKUP(A29,テーブル1[],19,FALSE)+1825))</f>
        <v>44073</v>
      </c>
      <c r="I29" s="482" t="str">
        <f>IF(A29="","",IF(E29="無","",VLOOKUP(A29,テーブル1[],14,FALSE)))</f>
        <v>とび・土工</v>
      </c>
      <c r="J29" s="479">
        <f>VLOOKUP(A29,テーブル1[],20,FALSE)</f>
        <v>0</v>
      </c>
      <c r="K29" s="480" t="str">
        <f>IF(A29="","",VLOOKUP(A29,テーブル1[],22,FALSE)&amp;" "&amp;VLOOKUP(A29,テーブル1[],23,FALSE))</f>
        <v xml:space="preserve"> </v>
      </c>
      <c r="L29" s="480"/>
      <c r="M29" s="481">
        <f>IF(C29=0,"",IF(J29="無","",VLOOKUP(A29,テーブル1[],26,FALSE)+1825))</f>
        <v>1825</v>
      </c>
      <c r="N29" s="482" t="str">
        <f>IF(A29="","",IF(J29="無","",VLOOKUP(A29,テーブル1[],13,FALSE)))</f>
        <v>建設業</v>
      </c>
      <c r="O29" s="484" t="str">
        <f>IF(A29="","",VLOOKUP(A29,テーブル1[],8,FALSE))</f>
        <v>構造物撤去工</v>
      </c>
      <c r="P29" s="495" t="str">
        <f>IF(A29="","",VLOOKUP(A29,テーブル1[],9,FALSE))</f>
        <v>構造物撤去工</v>
      </c>
      <c r="Q29" s="496" t="str">
        <f>IF(A29="","",VLOOKUP(A29,テーブル1[],28,FALSE))</f>
        <v>監督　二郎14</v>
      </c>
      <c r="R29" s="493" t="str">
        <f>IF(A29="","",VLOOKUP(A29,テーブル1[],29,FALSE))</f>
        <v>代理　二郎14</v>
      </c>
      <c r="S29" s="496" t="str">
        <f>IF(B29=0,"",IF(E29="他","-",VLOOKUP(A29,テーブル1[],32,FALSE)))</f>
        <v>主任　二子14</v>
      </c>
      <c r="T29" s="498" t="str">
        <f>IF(B29=0,"",IF(E29="他",VLOOKUP(A29,テーブル1[],32,FALSE),""))</f>
        <v/>
      </c>
      <c r="U29" s="437" t="str">
        <f>IF(A29="","",VLOOKUP(A29,テーブル1[],31,FALSE))</f>
        <v>非専任</v>
      </c>
      <c r="V29" s="496" t="str">
        <f>IF(A29="","",VLOOKUP(A29,テーブル1[],37,FALSE))</f>
        <v>〇</v>
      </c>
      <c r="W29" s="493" t="str">
        <f>IF(B29=0,"",IF(VLOOKUP(A29,テーブル1[],27,FALSE)="建退共・中退共","〇",IF(VLOOKUP(A29,テーブル1[],27,FALSE)="建退共","〇","-")))</f>
        <v>〇</v>
      </c>
      <c r="X29" s="493" t="str">
        <f>IF(B29=0,"",IF(VLOOKUP(A29,テーブル1[],27,FALSE)="建退共・中退共","〇",IF(VLOOKUP(A29,テーブル1[],27,FALSE)="中退共","〇","-")))</f>
        <v>-</v>
      </c>
      <c r="Y29" s="493" t="str">
        <f>IF(B29=0,"",IF(VLOOKUP(A29,テーブル1[],27,FALSE)="その他","〇","-"))</f>
        <v>-</v>
      </c>
      <c r="Z29" s="268">
        <f>IF(A29="","",VLOOKUP(A29,テーブル1[],56,FALSE))</f>
        <v>43969</v>
      </c>
      <c r="AA29" s="269" t="str">
        <f>IF(B29=0,"","〇")</f>
        <v>〇</v>
      </c>
      <c r="AB29" s="499">
        <f>IF(A29="","",VLOOKUP(A29,テーブル1[],63,FALSE))</f>
        <v>495</v>
      </c>
      <c r="AC29" s="506">
        <f>IF(AB29=0,"",AB29/$AB$3)</f>
        <v>1.8333333333333333E-3</v>
      </c>
      <c r="AD29" s="337">
        <f>IF(A29="","",VLOOKUP(A29,テーブル1[],10,FALSE))</f>
        <v>43976</v>
      </c>
      <c r="AE29" s="270" t="str">
        <f>IF(B29=0,"","現金")</f>
        <v>現金</v>
      </c>
      <c r="AF29" s="271">
        <f>IF(B29=0,"",VLOOKUP(A29,テーブル1[],58,FALSE))</f>
        <v>100</v>
      </c>
      <c r="AG29" s="338" t="str">
        <f>IF(A29="","",VLOOKUP(A29,テーブル1[],60,FALSE))</f>
        <v>翌月末日</v>
      </c>
      <c r="AH29" s="507" t="str">
        <f>IF(A29="","",VLOOKUP(A29,テーブル1[],62,FALSE))</f>
        <v>労務・機械</v>
      </c>
      <c r="AI29" s="489" t="str">
        <f>IF(B29=0,"","－")</f>
        <v>－</v>
      </c>
      <c r="AJ29" s="491" t="str">
        <f>IF(B29=0,"","〇")</f>
        <v>〇</v>
      </c>
      <c r="AK29" s="493" t="str">
        <f>IF(A29="","",VLOOKUP(A29,テーブル1[],53,FALSE))</f>
        <v>無</v>
      </c>
      <c r="AL29" s="493" t="str">
        <f>IF(A29="","",VLOOKUP(A29,テーブル1[],54,FALSE))</f>
        <v>無</v>
      </c>
      <c r="AM29" s="493" t="str">
        <f>IF(A29="","",VLOOKUP(A29,テーブル1[],55,FALSE))</f>
        <v>無</v>
      </c>
      <c r="AN29" s="494" t="str">
        <f>IF(A29="","",IF(VLOOKUP(A29,テーブル1[],64,FALSE)="","",VLOOKUP(A29,テーブル1[],64,FALSE)))</f>
        <v>１１工業　株式会社</v>
      </c>
      <c r="AO29" s="485">
        <v>14</v>
      </c>
      <c r="AP29" s="306"/>
      <c r="AQ29" s="306"/>
      <c r="AR29" s="306"/>
      <c r="AS29" s="306"/>
      <c r="AT29" s="306"/>
    </row>
    <row r="30" spans="1:46" ht="26.25" customHeight="1" x14ac:dyDescent="0.15">
      <c r="A30" s="501"/>
      <c r="B30" s="503"/>
      <c r="C30" s="505"/>
      <c r="D30" s="317" t="str">
        <f>IF(B29=0,"",VLOOKUP(A29,テーブル1[],3,FALSE))</f>
        <v>株式会社１４</v>
      </c>
      <c r="E30" s="479"/>
      <c r="F30" s="480" t="str">
        <f>IF(A29="","",VLOOKUP(A29,テーブル1[],17,FALSE)&amp;" "&amp;VLOOKUP(A29,テーブル1[],18,FALSE))</f>
        <v>般-27石 15716</v>
      </c>
      <c r="G30" s="480"/>
      <c r="H30" s="481"/>
      <c r="I30" s="483"/>
      <c r="J30" s="479"/>
      <c r="K30" s="480" t="str">
        <f>IF(A29="","",VLOOKUP(A29,テーブル1[],24,FALSE)&amp;" "&amp;VLOOKUP(A29,テーブル1[],25,FALSE))</f>
        <v xml:space="preserve"> </v>
      </c>
      <c r="L30" s="480"/>
      <c r="M30" s="481"/>
      <c r="N30" s="483"/>
      <c r="O30" s="484"/>
      <c r="P30" s="495"/>
      <c r="Q30" s="497"/>
      <c r="R30" s="493"/>
      <c r="S30" s="497"/>
      <c r="T30" s="498"/>
      <c r="U30" s="437" t="str">
        <f>IF(A29="","",VLOOKUP(A29,テーブル1[],33,FALSE))</f>
        <v>2級土木施工管理技士</v>
      </c>
      <c r="V30" s="497"/>
      <c r="W30" s="493"/>
      <c r="X30" s="493"/>
      <c r="Y30" s="493"/>
      <c r="Z30" s="272">
        <f>IF(A29="","",VLOOKUP(A29,テーブル1[],57,FALSE))</f>
        <v>2</v>
      </c>
      <c r="AA30" s="269" t="str">
        <f>IF(B29=0,"","〇")</f>
        <v>〇</v>
      </c>
      <c r="AB30" s="499"/>
      <c r="AC30" s="506"/>
      <c r="AD30" s="337">
        <f>IF(A29="","",VLOOKUP(A29,テーブル1[],11,FALSE))</f>
        <v>44042</v>
      </c>
      <c r="AE30" s="270" t="str">
        <f>IF(B29=0,"","手形")</f>
        <v>手形</v>
      </c>
      <c r="AF30" s="273" t="str">
        <f>IF(B29=0,"",VLOOKUP(A29,テーブル1[],52,FALSE))</f>
        <v>加入</v>
      </c>
      <c r="AG30" s="339" t="str">
        <f>IF(A29="","",IF(VLOOKUP(A29,テーブル1[],61,FALSE)="","",VLOOKUP(A29,テーブル1[],61,FALSE)))</f>
        <v/>
      </c>
      <c r="AH30" s="507"/>
      <c r="AI30" s="490"/>
      <c r="AJ30" s="492"/>
      <c r="AK30" s="493"/>
      <c r="AL30" s="493"/>
      <c r="AM30" s="493"/>
      <c r="AN30" s="494"/>
      <c r="AO30" s="486"/>
      <c r="AP30" s="306"/>
      <c r="AQ30" s="306"/>
      <c r="AR30" s="306"/>
      <c r="AS30" s="306"/>
      <c r="AT30" s="306"/>
    </row>
    <row r="31" spans="1:46" ht="26.25" customHeight="1" x14ac:dyDescent="0.15">
      <c r="A31" s="500">
        <v>15</v>
      </c>
      <c r="B31" s="502">
        <f>IF(A31="","",VLOOKUP(A31,テーブル1[],66,FALSE))</f>
        <v>43997</v>
      </c>
      <c r="C31" s="504" t="str">
        <f>IF(A31="","",VLOOKUP(A31,テーブル1[],44,FALSE))</f>
        <v>一次下請</v>
      </c>
      <c r="D31" s="317" t="str">
        <f>IF(B31=0,"",VLOOKUP(A31,テーブル1[],2,FALSE))</f>
        <v>00015</v>
      </c>
      <c r="E31" s="479" t="str">
        <f>VLOOKUP(A31,テーブル1[],13,FALSE)</f>
        <v>建設業</v>
      </c>
      <c r="F31" s="480" t="str">
        <f>IF(A31="","",VLOOKUP(A31,テーブル1[],15,FALSE)&amp;" "&amp;VLOOKUP(A31,テーブル1[],16,FALSE))</f>
        <v>北海道知事 特定</v>
      </c>
      <c r="G31" s="480"/>
      <c r="H31" s="481">
        <f>IF(B31=0,"",IF(E31="無","",VLOOKUP(A31,テーブル1[],19,FALSE)+1825))</f>
        <v>44617</v>
      </c>
      <c r="I31" s="482" t="str">
        <f>IF(A31="","",IF(E31="無","",VLOOKUP(A31,テーブル1[],14,FALSE)))</f>
        <v>とび・土工</v>
      </c>
      <c r="J31" s="479">
        <f>VLOOKUP(A31,テーブル1[],20,FALSE)</f>
        <v>0</v>
      </c>
      <c r="K31" s="480" t="str">
        <f>IF(A31="","",VLOOKUP(A31,テーブル1[],22,FALSE)&amp;" "&amp;VLOOKUP(A31,テーブル1[],23,FALSE))</f>
        <v xml:space="preserve"> </v>
      </c>
      <c r="L31" s="480"/>
      <c r="M31" s="481">
        <f>IF(C31=0,"",IF(J31="無","",VLOOKUP(A31,テーブル1[],26,FALSE)+1825))</f>
        <v>1825</v>
      </c>
      <c r="N31" s="482" t="str">
        <f>IF(A31="","",IF(J31="無","",VLOOKUP(A31,テーブル1[],13,FALSE)))</f>
        <v>建設業</v>
      </c>
      <c r="O31" s="484" t="str">
        <f>IF(A31="","",VLOOKUP(A31,テーブル1[],8,FALSE))</f>
        <v>道路土工</v>
      </c>
      <c r="P31" s="495" t="str">
        <f>IF(A31="","",VLOOKUP(A31,テーブル1[],9,FALSE))</f>
        <v>道路土工、排水構造物工、舗装工、縁石工、道路付属施設工、構造物撤去工</v>
      </c>
      <c r="Q31" s="496" t="str">
        <f>IF(A31="","",VLOOKUP(A31,テーブル1[],28,FALSE))</f>
        <v>監督　二郎15</v>
      </c>
      <c r="R31" s="493" t="str">
        <f>IF(A31="","",VLOOKUP(A31,テーブル1[],29,FALSE))</f>
        <v>代理　二郎15</v>
      </c>
      <c r="S31" s="496" t="str">
        <f>IF(B31=0,"",IF(E31="他","-",VLOOKUP(A31,テーブル1[],32,FALSE)))</f>
        <v>主任　二子15</v>
      </c>
      <c r="T31" s="498" t="str">
        <f>IF(B31=0,"",IF(E31="他",VLOOKUP(A31,テーブル1[],32,FALSE),""))</f>
        <v/>
      </c>
      <c r="U31" s="437" t="str">
        <f>IF(A31="","",VLOOKUP(A31,テーブル1[],31,FALSE))</f>
        <v>非専任</v>
      </c>
      <c r="V31" s="496" t="str">
        <f>IF(A31="","",VLOOKUP(A31,テーブル1[],37,FALSE))</f>
        <v>〇</v>
      </c>
      <c r="W31" s="493" t="str">
        <f>IF(B31=0,"",IF(VLOOKUP(A31,テーブル1[],27,FALSE)="建退共・中退共","〇",IF(VLOOKUP(A31,テーブル1[],27,FALSE)="建退共","〇","-")))</f>
        <v>〇</v>
      </c>
      <c r="X31" s="493" t="str">
        <f>IF(B31=0,"",IF(VLOOKUP(A31,テーブル1[],27,FALSE)="建退共・中退共","〇",IF(VLOOKUP(A31,テーブル1[],27,FALSE)="中退共","〇","-")))</f>
        <v>〇</v>
      </c>
      <c r="Y31" s="493" t="str">
        <f>IF(B31=0,"",IF(VLOOKUP(A31,テーブル1[],27,FALSE)="その他","〇","-"))</f>
        <v>-</v>
      </c>
      <c r="Z31" s="268">
        <f>IF(A31="","",VLOOKUP(A31,テーブル1[],56,FALSE))</f>
        <v>43966</v>
      </c>
      <c r="AA31" s="269" t="str">
        <f>IF(B31=0,"","〇")</f>
        <v>〇</v>
      </c>
      <c r="AB31" s="499">
        <f>IF(A31="","",VLOOKUP(A31,テーブル1[],63,FALSE))</f>
        <v>35200</v>
      </c>
      <c r="AC31" s="506">
        <f>IF(AB31=0,"",AB31/$AB$3)</f>
        <v>0.13037037037037036</v>
      </c>
      <c r="AD31" s="337">
        <f>IF(A31="","",VLOOKUP(A31,テーブル1[],10,FALSE))</f>
        <v>43969</v>
      </c>
      <c r="AE31" s="270" t="str">
        <f>IF(B31=0,"","現金")</f>
        <v>現金</v>
      </c>
      <c r="AF31" s="271">
        <f>IF(B31=0,"",VLOOKUP(A31,テーブル1[],58,FALSE))</f>
        <v>100</v>
      </c>
      <c r="AG31" s="338" t="str">
        <f>IF(A31="","",VLOOKUP(A31,テーブル1[],60,FALSE))</f>
        <v>翌月25日</v>
      </c>
      <c r="AH31" s="507" t="str">
        <f>IF(A31="","",VLOOKUP(A31,テーブル1[],62,FALSE))</f>
        <v>労務・機械</v>
      </c>
      <c r="AI31" s="489" t="str">
        <f>IF(B31=0,"","－")</f>
        <v>－</v>
      </c>
      <c r="AJ31" s="491" t="str">
        <f>IF(B31=0,"","〇")</f>
        <v>〇</v>
      </c>
      <c r="AK31" s="493" t="str">
        <f>IF(A31="","",VLOOKUP(A31,テーブル1[],53,FALSE))</f>
        <v>無</v>
      </c>
      <c r="AL31" s="493" t="str">
        <f>IF(A31="","",VLOOKUP(A31,テーブル1[],54,FALSE))</f>
        <v>無</v>
      </c>
      <c r="AM31" s="493" t="str">
        <f>IF(A31="","",VLOOKUP(A31,テーブル1[],55,FALSE))</f>
        <v>無</v>
      </c>
      <c r="AN31" s="494" t="str">
        <f>IF(A31="","",IF(VLOOKUP(A31,テーブル1[],64,FALSE)="","",VLOOKUP(A31,テーブル1[],64,FALSE)))</f>
        <v>株式会社０１元請組</v>
      </c>
      <c r="AO31" s="485">
        <v>15</v>
      </c>
      <c r="AP31" s="306"/>
      <c r="AQ31" s="306"/>
      <c r="AR31" s="306"/>
      <c r="AS31" s="306"/>
      <c r="AT31" s="306"/>
    </row>
    <row r="32" spans="1:46" ht="26.25" customHeight="1" x14ac:dyDescent="0.15">
      <c r="A32" s="501"/>
      <c r="B32" s="503"/>
      <c r="C32" s="505"/>
      <c r="D32" s="317" t="str">
        <f>IF(B31=0,"",VLOOKUP(A31,テーブル1[],3,FALSE))</f>
        <v>１５工業株式会社</v>
      </c>
      <c r="E32" s="479"/>
      <c r="F32" s="480" t="str">
        <f>IF(A31="","",VLOOKUP(A31,テーブル1[],17,FALSE)&amp;" "&amp;VLOOKUP(A31,テーブル1[],18,FALSE))</f>
        <v>特-28石 009X2</v>
      </c>
      <c r="G32" s="480"/>
      <c r="H32" s="481"/>
      <c r="I32" s="483"/>
      <c r="J32" s="479"/>
      <c r="K32" s="480" t="str">
        <f>IF(A31="","",VLOOKUP(A31,テーブル1[],24,FALSE)&amp;" "&amp;VLOOKUP(A31,テーブル1[],25,FALSE))</f>
        <v xml:space="preserve"> </v>
      </c>
      <c r="L32" s="480"/>
      <c r="M32" s="481"/>
      <c r="N32" s="483"/>
      <c r="O32" s="484"/>
      <c r="P32" s="495"/>
      <c r="Q32" s="497"/>
      <c r="R32" s="493"/>
      <c r="S32" s="497"/>
      <c r="T32" s="498"/>
      <c r="U32" s="437" t="str">
        <f>IF(A31="","",VLOOKUP(A31,テーブル1[],33,FALSE))</f>
        <v>2級建設機械施工技士</v>
      </c>
      <c r="V32" s="497"/>
      <c r="W32" s="493"/>
      <c r="X32" s="493"/>
      <c r="Y32" s="493"/>
      <c r="Z32" s="272">
        <f>IF(A31="","",VLOOKUP(A31,テーブル1[],57,FALSE))</f>
        <v>10</v>
      </c>
      <c r="AA32" s="269" t="str">
        <f>IF(B31=0,"","〇")</f>
        <v>〇</v>
      </c>
      <c r="AB32" s="499"/>
      <c r="AC32" s="506"/>
      <c r="AD32" s="337">
        <f>IF(A31="","",VLOOKUP(A31,テーブル1[],11,FALSE))</f>
        <v>44279</v>
      </c>
      <c r="AE32" s="270" t="str">
        <f>IF(B31=0,"","手形")</f>
        <v>手形</v>
      </c>
      <c r="AF32" s="273" t="str">
        <f>IF(B31=0,"",VLOOKUP(A31,テーブル1[],52,FALSE))</f>
        <v>加入</v>
      </c>
      <c r="AG32" s="339" t="str">
        <f>IF(A31="","",IF(VLOOKUP(A31,テーブル1[],61,FALSE)="","",VLOOKUP(A31,テーブル1[],61,FALSE)))</f>
        <v/>
      </c>
      <c r="AH32" s="507"/>
      <c r="AI32" s="490"/>
      <c r="AJ32" s="492"/>
      <c r="AK32" s="493"/>
      <c r="AL32" s="493"/>
      <c r="AM32" s="493"/>
      <c r="AN32" s="494"/>
      <c r="AO32" s="486"/>
      <c r="AP32" s="306"/>
      <c r="AQ32" s="306"/>
      <c r="AR32" s="306"/>
      <c r="AS32" s="306"/>
      <c r="AT32" s="306"/>
    </row>
    <row r="33" spans="1:46" ht="26.25" customHeight="1" x14ac:dyDescent="0.15">
      <c r="A33" s="500">
        <v>16</v>
      </c>
      <c r="B33" s="502">
        <f>IF(A33="","",VLOOKUP(A33,テーブル1[],66,FALSE))</f>
        <v>43997</v>
      </c>
      <c r="C33" s="504" t="str">
        <f>IF(A33="","",VLOOKUP(A33,テーブル1[],44,FALSE))</f>
        <v>二次下請</v>
      </c>
      <c r="D33" s="317" t="str">
        <f>IF(B33=0,"",VLOOKUP(A33,テーブル1[],2,FALSE))</f>
        <v>00016</v>
      </c>
      <c r="E33" s="479" t="str">
        <f>VLOOKUP(A33,テーブル1[],13,FALSE)</f>
        <v>建設業</v>
      </c>
      <c r="F33" s="480" t="str">
        <f>IF(A33="","",VLOOKUP(A33,テーブル1[],15,FALSE)&amp;" "&amp;VLOOKUP(A33,テーブル1[],16,FALSE))</f>
        <v>北海道知事 一般</v>
      </c>
      <c r="G33" s="480"/>
      <c r="H33" s="481">
        <f>IF(B33=0,"",IF(E33="無","",VLOOKUP(A33,テーブル1[],19,FALSE)+1825))</f>
        <v>45052</v>
      </c>
      <c r="I33" s="482" t="str">
        <f>IF(A33="","",IF(E33="無","",VLOOKUP(A33,テーブル1[],14,FALSE)))</f>
        <v>とび・土工</v>
      </c>
      <c r="J33" s="479">
        <f>VLOOKUP(A33,テーブル1[],20,FALSE)</f>
        <v>0</v>
      </c>
      <c r="K33" s="480" t="str">
        <f>IF(A33="","",VLOOKUP(A33,テーブル1[],22,FALSE)&amp;" "&amp;VLOOKUP(A33,テーブル1[],23,FALSE))</f>
        <v xml:space="preserve"> </v>
      </c>
      <c r="L33" s="480"/>
      <c r="M33" s="481">
        <f>IF(C33=0,"",IF(J33="無","",VLOOKUP(A33,テーブル1[],26,FALSE)+1825))</f>
        <v>1825</v>
      </c>
      <c r="N33" s="482" t="str">
        <f>IF(A33="","",IF(J33="無","",VLOOKUP(A33,テーブル1[],13,FALSE)))</f>
        <v>建設業</v>
      </c>
      <c r="O33" s="484" t="str">
        <f>IF(A33="","",VLOOKUP(A33,テーブル1[],8,FALSE))</f>
        <v>杭引抜工事</v>
      </c>
      <c r="P33" s="495" t="str">
        <f>IF(A33="","",VLOOKUP(A33,テーブル1[],9,FALSE))</f>
        <v>杭引抜工事</v>
      </c>
      <c r="Q33" s="496" t="str">
        <f>IF(A33="","",VLOOKUP(A33,テーブル1[],28,FALSE))</f>
        <v>監督　二郎16</v>
      </c>
      <c r="R33" s="493" t="str">
        <f>IF(A33="","",VLOOKUP(A33,テーブル1[],29,FALSE))</f>
        <v>代理　二郎16</v>
      </c>
      <c r="S33" s="496" t="str">
        <f>IF(B33=0,"",IF(E33="他","-",VLOOKUP(A33,テーブル1[],32,FALSE)))</f>
        <v>主任　二子16</v>
      </c>
      <c r="T33" s="498" t="str">
        <f>IF(B33=0,"",IF(E33="他",VLOOKUP(A33,テーブル1[],32,FALSE),""))</f>
        <v/>
      </c>
      <c r="U33" s="437" t="str">
        <f>IF(A33="","",VLOOKUP(A33,テーブル1[],31,FALSE))</f>
        <v>非専任</v>
      </c>
      <c r="V33" s="496" t="str">
        <f>IF(A33="","",VLOOKUP(A33,テーブル1[],37,FALSE))</f>
        <v>〇</v>
      </c>
      <c r="W33" s="493" t="str">
        <f>IF(B33=0,"",IF(VLOOKUP(A33,テーブル1[],27,FALSE)="建退共・中退共","〇",IF(VLOOKUP(A33,テーブル1[],27,FALSE)="建退共","〇","-")))</f>
        <v>〇</v>
      </c>
      <c r="X33" s="493" t="str">
        <f>IF(B33=0,"",IF(VLOOKUP(A33,テーブル1[],27,FALSE)="建退共・中退共","〇",IF(VLOOKUP(A33,テーブル1[],27,FALSE)="中退共","〇","-")))</f>
        <v>-</v>
      </c>
      <c r="Y33" s="493" t="str">
        <f>IF(B33=0,"",IF(VLOOKUP(A33,テーブル1[],27,FALSE)="その他","〇","-"))</f>
        <v>-</v>
      </c>
      <c r="Z33" s="268">
        <f>IF(A33="","",VLOOKUP(A33,テーブル1[],56,FALSE))</f>
        <v>43952</v>
      </c>
      <c r="AA33" s="269" t="str">
        <f>IF(B33=0,"","〇")</f>
        <v>〇</v>
      </c>
      <c r="AB33" s="499">
        <f>IF(A33="","",VLOOKUP(A33,テーブル1[],63,FALSE))</f>
        <v>803</v>
      </c>
      <c r="AC33" s="506">
        <f>IF(AB33=0,"",AB33/$AB$3)</f>
        <v>2.9740740740740739E-3</v>
      </c>
      <c r="AD33" s="337">
        <f>IF(A33="","",VLOOKUP(A33,テーブル1[],10,FALSE))</f>
        <v>43992</v>
      </c>
      <c r="AE33" s="270" t="str">
        <f>IF(B33=0,"","現金")</f>
        <v>現金</v>
      </c>
      <c r="AF33" s="271">
        <f>IF(B33=0,"",VLOOKUP(A33,テーブル1[],58,FALSE))</f>
        <v>100</v>
      </c>
      <c r="AG33" s="338" t="str">
        <f>IF(A33="","",VLOOKUP(A33,テーブル1[],60,FALSE))</f>
        <v>翌月末日</v>
      </c>
      <c r="AH33" s="507" t="str">
        <f>IF(A33="","",VLOOKUP(A33,テーブル1[],62,FALSE))</f>
        <v>労務・機械</v>
      </c>
      <c r="AI33" s="489" t="str">
        <f>IF(B33=0,"","－")</f>
        <v>－</v>
      </c>
      <c r="AJ33" s="491" t="str">
        <f>IF(B33=0,"","〇")</f>
        <v>〇</v>
      </c>
      <c r="AK33" s="493" t="str">
        <f>IF(A33="","",VLOOKUP(A33,テーブル1[],53,FALSE))</f>
        <v>無</v>
      </c>
      <c r="AL33" s="493" t="str">
        <f>IF(A33="","",VLOOKUP(A33,テーブル1[],54,FALSE))</f>
        <v>無</v>
      </c>
      <c r="AM33" s="493" t="str">
        <f>IF(A33="","",VLOOKUP(A33,テーブル1[],55,FALSE))</f>
        <v>無</v>
      </c>
      <c r="AN33" s="494" t="str">
        <f>IF(A33="","",IF(VLOOKUP(A33,テーブル1[],64,FALSE)="","",VLOOKUP(A33,テーブル1[],64,FALSE)))</f>
        <v>有限会社０３組</v>
      </c>
      <c r="AO33" s="485">
        <v>16</v>
      </c>
      <c r="AP33" s="306"/>
      <c r="AQ33" s="306"/>
      <c r="AR33" s="306"/>
      <c r="AS33" s="306"/>
      <c r="AT33" s="306"/>
    </row>
    <row r="34" spans="1:46" ht="26.25" customHeight="1" x14ac:dyDescent="0.15">
      <c r="A34" s="501"/>
      <c r="B34" s="503"/>
      <c r="C34" s="505"/>
      <c r="D34" s="317" t="str">
        <f>IF(B33=0,"",VLOOKUP(A33,テーブル1[],3,FALSE))</f>
        <v>１６技建株式会社</v>
      </c>
      <c r="E34" s="479"/>
      <c r="F34" s="480" t="str">
        <f>IF(A33="","",VLOOKUP(A33,テーブル1[],17,FALSE)&amp;" "&amp;VLOOKUP(A33,テーブル1[],18,FALSE))</f>
        <v>般-X0石 16105</v>
      </c>
      <c r="G34" s="480"/>
      <c r="H34" s="481"/>
      <c r="I34" s="483"/>
      <c r="J34" s="479"/>
      <c r="K34" s="480" t="str">
        <f>IF(A33="","",VLOOKUP(A33,テーブル1[],24,FALSE)&amp;" "&amp;VLOOKUP(A33,テーブル1[],25,FALSE))</f>
        <v xml:space="preserve"> </v>
      </c>
      <c r="L34" s="480"/>
      <c r="M34" s="481"/>
      <c r="N34" s="483"/>
      <c r="O34" s="484"/>
      <c r="P34" s="495"/>
      <c r="Q34" s="497"/>
      <c r="R34" s="493"/>
      <c r="S34" s="497"/>
      <c r="T34" s="498"/>
      <c r="U34" s="437" t="str">
        <f>IF(A33="","",VLOOKUP(A33,テーブル1[],33,FALSE))</f>
        <v>1級建設機械施工技士</v>
      </c>
      <c r="V34" s="497"/>
      <c r="W34" s="493"/>
      <c r="X34" s="493"/>
      <c r="Y34" s="493"/>
      <c r="Z34" s="272">
        <f>IF(A33="","",VLOOKUP(A33,テーブル1[],57,FALSE))</f>
        <v>12</v>
      </c>
      <c r="AA34" s="269" t="str">
        <f>IF(B33=0,"","〇")</f>
        <v>〇</v>
      </c>
      <c r="AB34" s="499"/>
      <c r="AC34" s="506"/>
      <c r="AD34" s="337">
        <f>IF(A33="","",VLOOKUP(A33,テーブル1[],11,FALSE))</f>
        <v>44012</v>
      </c>
      <c r="AE34" s="270" t="str">
        <f>IF(B33=0,"","手形")</f>
        <v>手形</v>
      </c>
      <c r="AF34" s="273" t="str">
        <f>IF(B33=0,"",VLOOKUP(A33,テーブル1[],52,FALSE))</f>
        <v>加入</v>
      </c>
      <c r="AG34" s="339" t="str">
        <f>IF(A33="","",IF(VLOOKUP(A33,テーブル1[],61,FALSE)="","",VLOOKUP(A33,テーブル1[],61,FALSE)))</f>
        <v/>
      </c>
      <c r="AH34" s="507"/>
      <c r="AI34" s="490"/>
      <c r="AJ34" s="492"/>
      <c r="AK34" s="493"/>
      <c r="AL34" s="493"/>
      <c r="AM34" s="493"/>
      <c r="AN34" s="494"/>
      <c r="AO34" s="486"/>
      <c r="AP34" s="306"/>
      <c r="AQ34" s="306"/>
      <c r="AR34" s="306"/>
      <c r="AS34" s="306"/>
      <c r="AT34" s="306"/>
    </row>
    <row r="35" spans="1:46" ht="26.25" customHeight="1" x14ac:dyDescent="0.15">
      <c r="A35" s="500">
        <v>17</v>
      </c>
      <c r="B35" s="502">
        <f>IF(A35="","",VLOOKUP(A35,テーブル1[],66,FALSE))</f>
        <v>43997</v>
      </c>
      <c r="C35" s="504" t="str">
        <f>IF(A35="","",VLOOKUP(A35,テーブル1[],44,FALSE))</f>
        <v>二次下請</v>
      </c>
      <c r="D35" s="317" t="str">
        <f>IF(B35=0,"",VLOOKUP(A35,テーブル1[],2,FALSE))</f>
        <v>00017</v>
      </c>
      <c r="E35" s="479" t="str">
        <f>VLOOKUP(A35,テーブル1[],13,FALSE)</f>
        <v>建設業</v>
      </c>
      <c r="F35" s="480" t="str">
        <f>IF(A35="","",VLOOKUP(A35,テーブル1[],15,FALSE)&amp;" "&amp;VLOOKUP(A35,テーブル1[],16,FALSE))</f>
        <v>北海道知事 一般</v>
      </c>
      <c r="G35" s="480"/>
      <c r="H35" s="481">
        <f>IF(B35=0,"",IF(E35="無","",VLOOKUP(A35,テーブル1[],19,FALSE)+1825))</f>
        <v>45679</v>
      </c>
      <c r="I35" s="482" t="str">
        <f>IF(A35="","",IF(E35="無","",VLOOKUP(A35,テーブル1[],14,FALSE)))</f>
        <v>とび・土工</v>
      </c>
      <c r="J35" s="479">
        <f>VLOOKUP(A35,テーブル1[],20,FALSE)</f>
        <v>0</v>
      </c>
      <c r="K35" s="480" t="str">
        <f>IF(A35="","",VLOOKUP(A35,テーブル1[],22,FALSE)&amp;" "&amp;VLOOKUP(A35,テーブル1[],23,FALSE))</f>
        <v xml:space="preserve"> </v>
      </c>
      <c r="L35" s="480"/>
      <c r="M35" s="481">
        <f>IF(C35=0,"",IF(J35="無","",VLOOKUP(A35,テーブル1[],26,FALSE)+1825))</f>
        <v>1825</v>
      </c>
      <c r="N35" s="482" t="str">
        <f>IF(A35="","",IF(J35="無","",VLOOKUP(A35,テーブル1[],13,FALSE)))</f>
        <v>建設業</v>
      </c>
      <c r="O35" s="484" t="str">
        <f>IF(A35="","",VLOOKUP(A35,テーブル1[],8,FALSE))</f>
        <v>情報ボックス工</v>
      </c>
      <c r="P35" s="495" t="str">
        <f>IF(A35="","",VLOOKUP(A35,テーブル1[],9,FALSE))</f>
        <v>情報ボックス工</v>
      </c>
      <c r="Q35" s="496" t="str">
        <f>IF(A35="","",VLOOKUP(A35,テーブル1[],28,FALSE))</f>
        <v>監督　二郎17</v>
      </c>
      <c r="R35" s="493" t="str">
        <f>IF(A35="","",VLOOKUP(A35,テーブル1[],29,FALSE))</f>
        <v>代理　二郎17</v>
      </c>
      <c r="S35" s="496" t="str">
        <f>IF(B35=0,"",IF(E35="他","-",VLOOKUP(A35,テーブル1[],32,FALSE)))</f>
        <v>主任　二子17</v>
      </c>
      <c r="T35" s="498" t="str">
        <f>IF(B35=0,"",IF(E35="他",VLOOKUP(A35,テーブル1[],32,FALSE),""))</f>
        <v/>
      </c>
      <c r="U35" s="437" t="str">
        <f>IF(A35="","",VLOOKUP(A35,テーブル1[],31,FALSE))</f>
        <v>非専任</v>
      </c>
      <c r="V35" s="496" t="str">
        <f>IF(A35="","",VLOOKUP(A35,テーブル1[],37,FALSE))</f>
        <v>〇</v>
      </c>
      <c r="W35" s="493" t="str">
        <f>IF(B35=0,"",IF(VLOOKUP(A35,テーブル1[],27,FALSE)="建退共・中退共","〇",IF(VLOOKUP(A35,テーブル1[],27,FALSE)="建退共","〇","-")))</f>
        <v>〇</v>
      </c>
      <c r="X35" s="493" t="str">
        <f>IF(B35=0,"",IF(VLOOKUP(A35,テーブル1[],27,FALSE)="建退共・中退共","〇",IF(VLOOKUP(A35,テーブル1[],27,FALSE)="中退共","〇","-")))</f>
        <v>-</v>
      </c>
      <c r="Y35" s="493" t="str">
        <f>IF(B35=0,"",IF(VLOOKUP(A35,テーブル1[],27,FALSE)="その他","〇","-"))</f>
        <v>-</v>
      </c>
      <c r="Z35" s="268">
        <f>IF(A35="","",VLOOKUP(A35,テーブル1[],56,FALSE))</f>
        <v>43983</v>
      </c>
      <c r="AA35" s="269" t="str">
        <f>IF(B35=0,"","〇")</f>
        <v>〇</v>
      </c>
      <c r="AB35" s="499">
        <f>IF(A35="","",VLOOKUP(A35,テーブル1[],63,FALSE))</f>
        <v>792</v>
      </c>
      <c r="AC35" s="506">
        <f>IF(AB35=0,"",AB35/$AB$3)</f>
        <v>2.9333333333333334E-3</v>
      </c>
      <c r="AD35" s="337">
        <f>IF(A35="","",VLOOKUP(A35,テーブル1[],10,FALSE))</f>
        <v>43994</v>
      </c>
      <c r="AE35" s="270" t="str">
        <f>IF(B35=0,"","現金")</f>
        <v>現金</v>
      </c>
      <c r="AF35" s="271">
        <f>IF(B35=0,"",VLOOKUP(A35,テーブル1[],58,FALSE))</f>
        <v>100</v>
      </c>
      <c r="AG35" s="338" t="str">
        <f>IF(A35="","",VLOOKUP(A35,テーブル1[],60,FALSE))</f>
        <v>翌月末日</v>
      </c>
      <c r="AH35" s="507" t="str">
        <f>IF(A35="","",VLOOKUP(A35,テーブル1[],62,FALSE))</f>
        <v>労務</v>
      </c>
      <c r="AI35" s="489" t="str">
        <f>IF(B35=0,"","－")</f>
        <v>－</v>
      </c>
      <c r="AJ35" s="491" t="str">
        <f>IF(B35=0,"","〇")</f>
        <v>〇</v>
      </c>
      <c r="AK35" s="493" t="str">
        <f>IF(A35="","",VLOOKUP(A35,テーブル1[],53,FALSE))</f>
        <v>無</v>
      </c>
      <c r="AL35" s="493" t="str">
        <f>IF(A35="","",VLOOKUP(A35,テーブル1[],54,FALSE))</f>
        <v>無</v>
      </c>
      <c r="AM35" s="493" t="str">
        <f>IF(A35="","",VLOOKUP(A35,テーブル1[],55,FALSE))</f>
        <v>無</v>
      </c>
      <c r="AN35" s="494" t="str">
        <f>IF(A35="","",IF(VLOOKUP(A35,テーブル1[],64,FALSE)="","",VLOOKUP(A35,テーブル1[],64,FALSE)))</f>
        <v>株式会社０２通建</v>
      </c>
      <c r="AO35" s="485">
        <v>17</v>
      </c>
      <c r="AP35" s="306"/>
      <c r="AQ35" s="306"/>
      <c r="AR35" s="306"/>
      <c r="AS35" s="306"/>
      <c r="AT35" s="306"/>
    </row>
    <row r="36" spans="1:46" ht="26.25" customHeight="1" x14ac:dyDescent="0.15">
      <c r="A36" s="501"/>
      <c r="B36" s="503"/>
      <c r="C36" s="505"/>
      <c r="D36" s="317" t="str">
        <f>IF(B35=0,"",VLOOKUP(A35,テーブル1[],3,FALSE))</f>
        <v>１７建設株式会社</v>
      </c>
      <c r="E36" s="479"/>
      <c r="F36" s="480" t="str">
        <f>IF(A35="","",VLOOKUP(A35,テーブル1[],17,FALSE)&amp;" "&amp;VLOOKUP(A35,テーブル1[],18,FALSE))</f>
        <v>般-1胆 05102</v>
      </c>
      <c r="G36" s="480"/>
      <c r="H36" s="481"/>
      <c r="I36" s="483"/>
      <c r="J36" s="479"/>
      <c r="K36" s="480" t="str">
        <f>IF(A35="","",VLOOKUP(A35,テーブル1[],24,FALSE)&amp;" "&amp;VLOOKUP(A35,テーブル1[],25,FALSE))</f>
        <v xml:space="preserve"> </v>
      </c>
      <c r="L36" s="480"/>
      <c r="M36" s="481"/>
      <c r="N36" s="483"/>
      <c r="O36" s="484"/>
      <c r="P36" s="495"/>
      <c r="Q36" s="497"/>
      <c r="R36" s="493"/>
      <c r="S36" s="497"/>
      <c r="T36" s="498"/>
      <c r="U36" s="437" t="str">
        <f>IF(A35="","",VLOOKUP(A35,テーブル1[],33,FALSE))</f>
        <v>1級土木施工管理技士</v>
      </c>
      <c r="V36" s="497"/>
      <c r="W36" s="493"/>
      <c r="X36" s="493"/>
      <c r="Y36" s="493"/>
      <c r="Z36" s="272" t="str">
        <f>IF(A35="","",VLOOKUP(A35,テーブル1[],57,FALSE))</f>
        <v>11日</v>
      </c>
      <c r="AA36" s="269" t="str">
        <f>IF(B35=0,"","〇")</f>
        <v>〇</v>
      </c>
      <c r="AB36" s="499"/>
      <c r="AC36" s="506"/>
      <c r="AD36" s="337">
        <f>IF(A35="","",VLOOKUP(A35,テーブル1[],11,FALSE))</f>
        <v>44043</v>
      </c>
      <c r="AE36" s="270" t="str">
        <f>IF(B35=0,"","手形")</f>
        <v>手形</v>
      </c>
      <c r="AF36" s="273" t="str">
        <f>IF(B35=0,"",VLOOKUP(A35,テーブル1[],52,FALSE))</f>
        <v>加入</v>
      </c>
      <c r="AG36" s="339" t="str">
        <f>IF(A35="","",IF(VLOOKUP(A35,テーブル1[],61,FALSE)="","",VLOOKUP(A35,テーブル1[],61,FALSE)))</f>
        <v/>
      </c>
      <c r="AH36" s="507"/>
      <c r="AI36" s="490"/>
      <c r="AJ36" s="492"/>
      <c r="AK36" s="493"/>
      <c r="AL36" s="493"/>
      <c r="AM36" s="493"/>
      <c r="AN36" s="494"/>
      <c r="AO36" s="486"/>
      <c r="AP36" s="306"/>
      <c r="AQ36" s="306"/>
      <c r="AR36" s="306"/>
      <c r="AS36" s="306"/>
      <c r="AT36" s="306"/>
    </row>
    <row r="37" spans="1:46" ht="26.25" customHeight="1" x14ac:dyDescent="0.15">
      <c r="A37" s="500">
        <v>18</v>
      </c>
      <c r="B37" s="502">
        <f>IF(A37="","",VLOOKUP(A37,テーブル1[],66,FALSE))</f>
        <v>43997</v>
      </c>
      <c r="C37" s="504" t="str">
        <f>IF(A44="","",VLOOKUP(A44,テーブル1[],44,FALSE))</f>
        <v/>
      </c>
      <c r="D37" s="317" t="str">
        <f>IF(B37=0,"",VLOOKUP(A37,テーブル1[],2,FALSE))</f>
        <v>00018</v>
      </c>
      <c r="E37" s="479" t="str">
        <f>VLOOKUP(A37,テーブル1[],13,FALSE)</f>
        <v>建設業</v>
      </c>
      <c r="F37" s="480" t="str">
        <f>IF(A37="","",VLOOKUP(A37,テーブル1[],15,FALSE)&amp;" "&amp;VLOOKUP(A37,テーブル1[],16,FALSE))</f>
        <v>北海道知事 一般</v>
      </c>
      <c r="G37" s="480"/>
      <c r="H37" s="481">
        <f>IF(B37=0,"",IF(E37="無","",VLOOKUP(A37,テーブル1[],19,FALSE)+1825))</f>
        <v>44077</v>
      </c>
      <c r="I37" s="482" t="str">
        <f>IF(A37="","",IF(E37="無","",VLOOKUP(A37,テーブル1[],14,FALSE)))</f>
        <v>とび・土工</v>
      </c>
      <c r="J37" s="479">
        <f>VLOOKUP(A37,テーブル1[],20,FALSE)</f>
        <v>0</v>
      </c>
      <c r="K37" s="480" t="str">
        <f>IF(A37="","",VLOOKUP(A37,テーブル1[],22,FALSE)&amp;" "&amp;VLOOKUP(A37,テーブル1[],23,FALSE))</f>
        <v xml:space="preserve"> </v>
      </c>
      <c r="L37" s="480"/>
      <c r="M37" s="481">
        <f>IF(C37=0,"",IF(J37="無","",VLOOKUP(A37,テーブル1[],26,FALSE)+1825))</f>
        <v>1825</v>
      </c>
      <c r="N37" s="482" t="str">
        <f>IF(A37="","",IF(J37="無","",VLOOKUP(A37,テーブル1[],13,FALSE)))</f>
        <v>建設業</v>
      </c>
      <c r="O37" s="484" t="str">
        <f>IF(A37="","",VLOOKUP(A37,テーブル1[],8,FALSE))</f>
        <v>道路土工</v>
      </c>
      <c r="P37" s="495" t="str">
        <f>IF(A37="","",VLOOKUP(A37,テーブル1[],9,FALSE))</f>
        <v>道路土工、排水構造物工、舗装工、縁石工、道路付属施設工、構造物撤去工</v>
      </c>
      <c r="Q37" s="496" t="str">
        <f>IF(A37="","",VLOOKUP(A37,テーブル1[],28,FALSE))</f>
        <v>監督　二郎18</v>
      </c>
      <c r="R37" s="493" t="str">
        <f>IF(A37="","",VLOOKUP(A37,テーブル1[],29,FALSE))</f>
        <v>代理　二郎18</v>
      </c>
      <c r="S37" s="496" t="str">
        <f>IF(B37=0,"",IF(E37="他","-",VLOOKUP(A37,テーブル1[],32,FALSE)))</f>
        <v>主任　二子18</v>
      </c>
      <c r="T37" s="498" t="str">
        <f>IF(B37=0,"",IF(E37="他",VLOOKUP(A37,テーブル1[],32,FALSE),""))</f>
        <v/>
      </c>
      <c r="U37" s="437" t="str">
        <f>IF(A37="","",VLOOKUP(A37,テーブル1[],31,FALSE))</f>
        <v>非専任</v>
      </c>
      <c r="V37" s="496" t="str">
        <f>IF(A37="","",VLOOKUP(A37,テーブル1[],37,FALSE))</f>
        <v>〇</v>
      </c>
      <c r="W37" s="493" t="str">
        <f>IF(B37=0,"",IF(VLOOKUP(A37,テーブル1[],27,FALSE)="建退共・中退共","〇",IF(VLOOKUP(A37,テーブル1[],27,FALSE)="建退共","〇","-")))</f>
        <v>〇</v>
      </c>
      <c r="X37" s="493" t="str">
        <f>IF(B37=0,"",IF(VLOOKUP(A37,テーブル1[],27,FALSE)="建退共・中退共","〇",IF(VLOOKUP(A37,テーブル1[],27,FALSE)="中退共","〇","-")))</f>
        <v>-</v>
      </c>
      <c r="Y37" s="493" t="str">
        <f>IF(B37=0,"",IF(VLOOKUP(A37,テーブル1[],27,FALSE)="その他","〇","-"))</f>
        <v>-</v>
      </c>
      <c r="Z37" s="268">
        <f>IF(A37="","",VLOOKUP(A37,テーブル1[],56,FALSE))</f>
        <v>43991</v>
      </c>
      <c r="AA37" s="269" t="str">
        <f>IF(B37=0,"","〇")</f>
        <v>〇</v>
      </c>
      <c r="AB37" s="499">
        <f>IF(A37="","",VLOOKUP(A37,テーブル1[],63,FALSE))</f>
        <v>2618</v>
      </c>
      <c r="AC37" s="506">
        <f>IF(AB37=0,"",AB37/$AB$3)</f>
        <v>9.6962962962962966E-3</v>
      </c>
      <c r="AD37" s="337">
        <f>IF(A37="","",VLOOKUP(A37,テーブル1[],10,FALSE))</f>
        <v>43976</v>
      </c>
      <c r="AE37" s="270" t="str">
        <f>IF(B37=0,"","現金")</f>
        <v>現金</v>
      </c>
      <c r="AF37" s="271">
        <f>IF(B37=0,"",VLOOKUP(A37,テーブル1[],58,FALSE))</f>
        <v>50</v>
      </c>
      <c r="AG37" s="338" t="str">
        <f>IF(A37="","",VLOOKUP(A37,テーブル1[],60,FALSE))</f>
        <v>翌月末日</v>
      </c>
      <c r="AH37" s="507" t="str">
        <f>IF(A37="","",VLOOKUP(A37,テーブル1[],62,FALSE))</f>
        <v>労務・機械</v>
      </c>
      <c r="AI37" s="489" t="str">
        <f>IF(B37=0,"","－")</f>
        <v>－</v>
      </c>
      <c r="AJ37" s="491" t="str">
        <f>IF(B37=0,"","〇")</f>
        <v>〇</v>
      </c>
      <c r="AK37" s="493" t="str">
        <f>IF(A37="","",VLOOKUP(A37,テーブル1[],53,FALSE))</f>
        <v>無</v>
      </c>
      <c r="AL37" s="493" t="str">
        <f>IF(A37="","",VLOOKUP(A37,テーブル1[],54,FALSE))</f>
        <v>無</v>
      </c>
      <c r="AM37" s="493" t="str">
        <f>IF(A37="","",VLOOKUP(A37,テーブル1[],55,FALSE))</f>
        <v>無</v>
      </c>
      <c r="AN37" s="494" t="str">
        <f>IF(A37="","",IF(VLOOKUP(A37,テーブル1[],64,FALSE)="","",VLOOKUP(A37,テーブル1[],64,FALSE)))</f>
        <v>１５工業　株式会社　</v>
      </c>
      <c r="AO37" s="485">
        <v>18</v>
      </c>
      <c r="AP37" s="306"/>
      <c r="AQ37" s="306"/>
      <c r="AR37" s="306"/>
      <c r="AS37" s="306"/>
      <c r="AT37" s="306"/>
    </row>
    <row r="38" spans="1:46" ht="26.25" customHeight="1" x14ac:dyDescent="0.15">
      <c r="A38" s="501"/>
      <c r="B38" s="503"/>
      <c r="C38" s="505"/>
      <c r="D38" s="317" t="str">
        <f>IF(B37=0,"",VLOOKUP(A37,テーブル1[],3,FALSE))</f>
        <v>有限会社１８</v>
      </c>
      <c r="E38" s="479"/>
      <c r="F38" s="480" t="str">
        <f>IF(A37="","",VLOOKUP(A37,テーブル1[],17,FALSE)&amp;" "&amp;VLOOKUP(A37,テーブル1[],18,FALSE))</f>
        <v>般-27石 18949</v>
      </c>
      <c r="G38" s="480"/>
      <c r="H38" s="481"/>
      <c r="I38" s="483"/>
      <c r="J38" s="479"/>
      <c r="K38" s="480" t="str">
        <f>IF(A37="","",VLOOKUP(A37,テーブル1[],24,FALSE)&amp;" "&amp;VLOOKUP(A37,テーブル1[],25,FALSE))</f>
        <v xml:space="preserve"> </v>
      </c>
      <c r="L38" s="480"/>
      <c r="M38" s="481"/>
      <c r="N38" s="483"/>
      <c r="O38" s="484"/>
      <c r="P38" s="495"/>
      <c r="Q38" s="497"/>
      <c r="R38" s="493"/>
      <c r="S38" s="497"/>
      <c r="T38" s="498"/>
      <c r="U38" s="437" t="str">
        <f>IF(A37="","",VLOOKUP(A37,テーブル1[],33,FALSE))</f>
        <v>2級土木施工管理技士</v>
      </c>
      <c r="V38" s="497"/>
      <c r="W38" s="493"/>
      <c r="X38" s="493"/>
      <c r="Y38" s="493"/>
      <c r="Z38" s="272">
        <f>IF(A37="","",VLOOKUP(A37,テーブル1[],57,FALSE))</f>
        <v>2</v>
      </c>
      <c r="AA38" s="269" t="str">
        <f>IF(B37=0,"","〇")</f>
        <v>〇</v>
      </c>
      <c r="AB38" s="499"/>
      <c r="AC38" s="506"/>
      <c r="AD38" s="337">
        <f>IF(A37="","",VLOOKUP(A37,テーブル1[],11,FALSE))</f>
        <v>44278</v>
      </c>
      <c r="AE38" s="270" t="str">
        <f>IF(B37=0,"","手形")</f>
        <v>手形</v>
      </c>
      <c r="AF38" s="273" t="str">
        <f>IF(B37=0,"",VLOOKUP(A37,テーブル1[],52,FALSE))</f>
        <v>加入</v>
      </c>
      <c r="AG38" s="339" t="str">
        <f>IF(A37="","",IF(VLOOKUP(A37,テーブル1[],61,FALSE)="","",VLOOKUP(A37,テーブル1[],61,FALSE)))</f>
        <v>90日</v>
      </c>
      <c r="AH38" s="507"/>
      <c r="AI38" s="490"/>
      <c r="AJ38" s="492"/>
      <c r="AK38" s="493"/>
      <c r="AL38" s="493"/>
      <c r="AM38" s="493"/>
      <c r="AN38" s="494"/>
      <c r="AO38" s="486"/>
      <c r="AP38" s="306"/>
      <c r="AQ38" s="306"/>
      <c r="AR38" s="306"/>
      <c r="AS38" s="306"/>
      <c r="AT38" s="306"/>
    </row>
    <row r="39" spans="1:46" ht="26.25" customHeight="1" x14ac:dyDescent="0.15">
      <c r="A39" s="500">
        <v>19</v>
      </c>
      <c r="B39" s="502">
        <f>IF(A39="","",VLOOKUP(A39,テーブル1[],66,FALSE))</f>
        <v>43997</v>
      </c>
      <c r="C39" s="504" t="str">
        <f>IF(A39="","",VLOOKUP(A39,テーブル1[],44,FALSE))</f>
        <v>二次下請</v>
      </c>
      <c r="D39" s="317" t="str">
        <f>IF(B39=0,"",VLOOKUP(A39,テーブル1[],2,FALSE))</f>
        <v>00019</v>
      </c>
      <c r="E39" s="479" t="str">
        <f>VLOOKUP(A39,テーブル1[],13,FALSE)</f>
        <v>建設業</v>
      </c>
      <c r="F39" s="480" t="str">
        <f>IF(A39="","",VLOOKUP(A39,テーブル1[],15,FALSE)&amp;" "&amp;VLOOKUP(A39,テーブル1[],16,FALSE))</f>
        <v>北海道知事 一般</v>
      </c>
      <c r="G39" s="480"/>
      <c r="H39" s="481">
        <f>IF(B39=0,"",IF(E39="無","",VLOOKUP(A39,テーブル1[],19,FALSE)+1825))</f>
        <v>44073</v>
      </c>
      <c r="I39" s="482" t="str">
        <f>IF(A39="","",IF(E39="無","",VLOOKUP(A39,テーブル1[],14,FALSE)))</f>
        <v>とび・土工</v>
      </c>
      <c r="J39" s="479">
        <f>VLOOKUP(A39,テーブル1[],20,FALSE)</f>
        <v>0</v>
      </c>
      <c r="K39" s="480" t="str">
        <f>IF(A39="","",VLOOKUP(A39,テーブル1[],22,FALSE)&amp;" "&amp;VLOOKUP(A39,テーブル1[],23,FALSE))</f>
        <v xml:space="preserve"> </v>
      </c>
      <c r="L39" s="480"/>
      <c r="M39" s="481">
        <f>IF(C39=0,"",IF(J39="無","",VLOOKUP(A39,テーブル1[],26,FALSE)+1825))</f>
        <v>1825</v>
      </c>
      <c r="N39" s="482" t="str">
        <f>IF(A39="","",IF(J39="無","",VLOOKUP(A39,テーブル1[],13,FALSE)))</f>
        <v>建設業</v>
      </c>
      <c r="O39" s="484" t="str">
        <f>IF(A39="","",VLOOKUP(A39,テーブル1[],8,FALSE))</f>
        <v>道路土工</v>
      </c>
      <c r="P39" s="495" t="str">
        <f>IF(A39="","",VLOOKUP(A39,テーブル1[],9,FALSE))</f>
        <v>道路土工、排水構造物工、舗装工、縁石工、構造物撤去工</v>
      </c>
      <c r="Q39" s="496" t="str">
        <f>IF(A39="","",VLOOKUP(A39,テーブル1[],28,FALSE))</f>
        <v>監督　二郎19</v>
      </c>
      <c r="R39" s="493" t="str">
        <f>IF(A39="","",VLOOKUP(A39,テーブル1[],29,FALSE))</f>
        <v>代理　二郎19</v>
      </c>
      <c r="S39" s="496" t="str">
        <f>IF(B39=0,"",IF(E39="他","-",VLOOKUP(A39,テーブル1[],32,FALSE)))</f>
        <v>主任　二子19</v>
      </c>
      <c r="T39" s="498" t="str">
        <f>IF(B39=0,"",IF(E39="他",VLOOKUP(A39,テーブル1[],32,FALSE),""))</f>
        <v/>
      </c>
      <c r="U39" s="437" t="str">
        <f>IF(A39="","",VLOOKUP(A39,テーブル1[],31,FALSE))</f>
        <v>非専任</v>
      </c>
      <c r="V39" s="496" t="str">
        <f>IF(A39="","",VLOOKUP(A39,テーブル1[],37,FALSE))</f>
        <v>〇</v>
      </c>
      <c r="W39" s="493" t="str">
        <f>IF(B39=0,"",IF(VLOOKUP(A39,テーブル1[],27,FALSE)="建退共・中退共","〇",IF(VLOOKUP(A39,テーブル1[],27,FALSE)="建退共","〇","-")))</f>
        <v>〇</v>
      </c>
      <c r="X39" s="493" t="str">
        <f>IF(B39=0,"",IF(VLOOKUP(A39,テーブル1[],27,FALSE)="建退共・中退共","〇",IF(VLOOKUP(A39,テーブル1[],27,FALSE)="中退共","〇","-")))</f>
        <v>-</v>
      </c>
      <c r="Y39" s="493" t="str">
        <f>IF(B39=0,"",IF(VLOOKUP(A39,テーブル1[],27,FALSE)="その他","〇","-"))</f>
        <v>-</v>
      </c>
      <c r="Z39" s="268">
        <f>IF(A39="","",VLOOKUP(A39,テーブル1[],56,FALSE))</f>
        <v>43991</v>
      </c>
      <c r="AA39" s="269" t="str">
        <f>IF(B39=0,"","〇")</f>
        <v>〇</v>
      </c>
      <c r="AB39" s="499">
        <f>IF(A39="","",VLOOKUP(A39,テーブル1[],63,FALSE))</f>
        <v>4345</v>
      </c>
      <c r="AC39" s="506">
        <f>IF(AB39=0,"",AB39/$AB$3)</f>
        <v>1.6092592592592592E-2</v>
      </c>
      <c r="AD39" s="337">
        <f>IF(A39="","",VLOOKUP(A39,テーブル1[],10,FALSE))</f>
        <v>43976</v>
      </c>
      <c r="AE39" s="270" t="str">
        <f>IF(B39=0,"","現金")</f>
        <v>現金</v>
      </c>
      <c r="AF39" s="271">
        <f>IF(B39=0,"",VLOOKUP(A39,テーブル1[],58,FALSE))</f>
        <v>100</v>
      </c>
      <c r="AG39" s="338" t="str">
        <f>IF(A39="","",VLOOKUP(A39,テーブル1[],60,FALSE))</f>
        <v>翌月末日</v>
      </c>
      <c r="AH39" s="507" t="str">
        <f>IF(A39="","",VLOOKUP(A39,テーブル1[],62,FALSE))</f>
        <v>労務・機械</v>
      </c>
      <c r="AI39" s="489" t="str">
        <f>IF(B39=0,"","－")</f>
        <v>－</v>
      </c>
      <c r="AJ39" s="491" t="str">
        <f>IF(B39=0,"","〇")</f>
        <v>〇</v>
      </c>
      <c r="AK39" s="493" t="str">
        <f>IF(A39="","",VLOOKUP(A39,テーブル1[],53,FALSE))</f>
        <v>無</v>
      </c>
      <c r="AL39" s="493" t="str">
        <f>IF(A39="","",VLOOKUP(A39,テーブル1[],54,FALSE))</f>
        <v>無</v>
      </c>
      <c r="AM39" s="493" t="str">
        <f>IF(A39="","",VLOOKUP(A39,テーブル1[],55,FALSE))</f>
        <v>無</v>
      </c>
      <c r="AN39" s="494" t="str">
        <f>IF(A39="","",IF(VLOOKUP(A39,テーブル1[],64,FALSE)="","",VLOOKUP(A39,テーブル1[],64,FALSE)))</f>
        <v>１５工業　株式会社　</v>
      </c>
      <c r="AO39" s="485">
        <v>19</v>
      </c>
      <c r="AP39" s="306"/>
      <c r="AQ39" s="306"/>
      <c r="AR39" s="306"/>
      <c r="AS39" s="306"/>
      <c r="AT39" s="306"/>
    </row>
    <row r="40" spans="1:46" ht="26.25" customHeight="1" x14ac:dyDescent="0.15">
      <c r="A40" s="501"/>
      <c r="B40" s="503"/>
      <c r="C40" s="505"/>
      <c r="D40" s="317" t="str">
        <f>IF(B39=0,"",VLOOKUP(A39,テーブル1[],3,FALSE))</f>
        <v>株式会社１９</v>
      </c>
      <c r="E40" s="479"/>
      <c r="F40" s="480" t="str">
        <f>IF(A39="","",VLOOKUP(A39,テーブル1[],17,FALSE)&amp;" "&amp;VLOOKUP(A39,テーブル1[],18,FALSE))</f>
        <v>般-27石 15716</v>
      </c>
      <c r="G40" s="480"/>
      <c r="H40" s="481"/>
      <c r="I40" s="483"/>
      <c r="J40" s="479"/>
      <c r="K40" s="480" t="str">
        <f>IF(A39="","",VLOOKUP(A39,テーブル1[],24,FALSE)&amp;" "&amp;VLOOKUP(A39,テーブル1[],25,FALSE))</f>
        <v xml:space="preserve"> </v>
      </c>
      <c r="L40" s="480"/>
      <c r="M40" s="481"/>
      <c r="N40" s="483"/>
      <c r="O40" s="484"/>
      <c r="P40" s="495"/>
      <c r="Q40" s="497"/>
      <c r="R40" s="493"/>
      <c r="S40" s="497"/>
      <c r="T40" s="498"/>
      <c r="U40" s="437" t="str">
        <f>IF(A39="","",VLOOKUP(A39,テーブル1[],33,FALSE))</f>
        <v>2級土木施工管理技士</v>
      </c>
      <c r="V40" s="497"/>
      <c r="W40" s="493"/>
      <c r="X40" s="493"/>
      <c r="Y40" s="493"/>
      <c r="Z40" s="272">
        <f>IF(A39="","",VLOOKUP(A39,テーブル1[],57,FALSE))</f>
        <v>2</v>
      </c>
      <c r="AA40" s="269" t="str">
        <f>IF(B39=0,"","〇")</f>
        <v>〇</v>
      </c>
      <c r="AB40" s="499"/>
      <c r="AC40" s="506"/>
      <c r="AD40" s="337">
        <f>IF(A39="","",VLOOKUP(A39,テーブル1[],11,FALSE))</f>
        <v>44278</v>
      </c>
      <c r="AE40" s="270" t="str">
        <f>IF(B39=0,"","手形")</f>
        <v>手形</v>
      </c>
      <c r="AF40" s="273" t="str">
        <f>IF(B39=0,"",VLOOKUP(A39,テーブル1[],52,FALSE))</f>
        <v>加入</v>
      </c>
      <c r="AG40" s="339" t="str">
        <f>IF(A39="","",IF(VLOOKUP(A39,テーブル1[],61,FALSE)="","",VLOOKUP(A39,テーブル1[],61,FALSE)))</f>
        <v/>
      </c>
      <c r="AH40" s="507"/>
      <c r="AI40" s="490"/>
      <c r="AJ40" s="492"/>
      <c r="AK40" s="493"/>
      <c r="AL40" s="493"/>
      <c r="AM40" s="493"/>
      <c r="AN40" s="494"/>
      <c r="AO40" s="486"/>
      <c r="AP40" s="306"/>
      <c r="AQ40" s="306"/>
      <c r="AR40" s="306"/>
      <c r="AS40" s="306"/>
      <c r="AT40" s="306"/>
    </row>
    <row r="41" spans="1:46" ht="26.25" customHeight="1" x14ac:dyDescent="0.15">
      <c r="A41" s="500">
        <v>20</v>
      </c>
      <c r="B41" s="502">
        <f>IF(A41="","",VLOOKUP(A41,テーブル1[],66,FALSE))</f>
        <v>43997</v>
      </c>
      <c r="C41" s="504" t="str">
        <f>IF(A41="","",VLOOKUP(A41,テーブル1[],44,FALSE))</f>
        <v>一次下請</v>
      </c>
      <c r="D41" s="317" t="str">
        <f>IF(B41=0,"",VLOOKUP(A41,テーブル1[],2,FALSE))</f>
        <v>00020</v>
      </c>
      <c r="E41" s="479" t="str">
        <f>VLOOKUP(A41,テーブル1[],13,FALSE)</f>
        <v>建設業</v>
      </c>
      <c r="F41" s="480" t="str">
        <f>IF(A41="","",VLOOKUP(A41,テーブル1[],15,FALSE)&amp;" "&amp;VLOOKUP(A41,テーブル1[],16,FALSE))</f>
        <v>北海道知事 一般</v>
      </c>
      <c r="G41" s="480"/>
      <c r="H41" s="481">
        <f>IF(B41=0,"",IF(E41="無","",VLOOKUP(A41,テーブル1[],19,FALSE)+1825))</f>
        <v>44373</v>
      </c>
      <c r="I41" s="482" t="str">
        <f>IF(A41="","",IF(E41="無","",VLOOKUP(A41,テーブル1[],14,FALSE)))</f>
        <v>とび・土工</v>
      </c>
      <c r="J41" s="479">
        <f>VLOOKUP(A41,テーブル1[],20,FALSE)</f>
        <v>0</v>
      </c>
      <c r="K41" s="480" t="str">
        <f>IF(A41="","",VLOOKUP(A41,テーブル1[],22,FALSE)&amp;" "&amp;VLOOKUP(A41,テーブル1[],23,FALSE))</f>
        <v xml:space="preserve"> </v>
      </c>
      <c r="L41" s="480"/>
      <c r="M41" s="481">
        <f>IF(C41=0,"",IF(J41="無","",VLOOKUP(A41,テーブル1[],26,FALSE)+1825))</f>
        <v>1825</v>
      </c>
      <c r="N41" s="482" t="str">
        <f>IF(A41="","",IF(J41="無","",VLOOKUP(A41,テーブル1[],13,FALSE)))</f>
        <v>建設業</v>
      </c>
      <c r="O41" s="484" t="str">
        <f>IF(A41="","",VLOOKUP(A41,テーブル1[],8,FALSE))</f>
        <v>縁石工</v>
      </c>
      <c r="P41" s="495" t="str">
        <f>IF(A41="","",VLOOKUP(A41,テーブル1[],9,FALSE))</f>
        <v>縁石工</v>
      </c>
      <c r="Q41" s="496" t="str">
        <f>IF(A41="","",VLOOKUP(A41,テーブル1[],28,FALSE))</f>
        <v>監督　二郎20</v>
      </c>
      <c r="R41" s="493" t="str">
        <f>IF(A41="","",VLOOKUP(A41,テーブル1[],29,FALSE))</f>
        <v>代理　二郎20</v>
      </c>
      <c r="S41" s="496" t="str">
        <f>IF(B41=0,"",IF(E41="他","-",VLOOKUP(A41,テーブル1[],32,FALSE)))</f>
        <v>主任　二子20</v>
      </c>
      <c r="T41" s="498" t="str">
        <f>IF(B41=0,"",IF(E41="他",VLOOKUP(A41,テーブル1[],32,FALSE),""))</f>
        <v/>
      </c>
      <c r="U41" s="437" t="str">
        <f>IF(A41="","",VLOOKUP(A41,テーブル1[],31,FALSE))</f>
        <v>非専任</v>
      </c>
      <c r="V41" s="496" t="str">
        <f>IF(A41="","",VLOOKUP(A41,テーブル1[],37,FALSE))</f>
        <v>〇</v>
      </c>
      <c r="W41" s="493" t="str">
        <f>IF(B41=0,"",IF(VLOOKUP(A41,テーブル1[],27,FALSE)="建退共・中退共","〇",IF(VLOOKUP(A41,テーブル1[],27,FALSE)="建退共","〇","-")))</f>
        <v>〇</v>
      </c>
      <c r="X41" s="493" t="str">
        <f>IF(B41=0,"",IF(VLOOKUP(A41,テーブル1[],27,FALSE)="建退共・中退共","〇",IF(VLOOKUP(A41,テーブル1[],27,FALSE)="中退共","〇","-")))</f>
        <v>-</v>
      </c>
      <c r="Y41" s="493" t="str">
        <f>IF(B41=0,"",IF(VLOOKUP(A41,テーブル1[],27,FALSE)="その他","〇","-"))</f>
        <v>-</v>
      </c>
      <c r="Z41" s="268">
        <f>IF(A41="","",VLOOKUP(A41,テーブル1[],56,FALSE))</f>
        <v>43966</v>
      </c>
      <c r="AA41" s="269" t="str">
        <f>IF(B41=0,"","〇")</f>
        <v>〇</v>
      </c>
      <c r="AB41" s="499">
        <f>IF(A41="","",VLOOKUP(A41,テーブル1[],63,FALSE))</f>
        <v>1100</v>
      </c>
      <c r="AC41" s="506">
        <f>IF(AB41=0,"",AB41/$AB$3)</f>
        <v>4.0740740740740737E-3</v>
      </c>
      <c r="AD41" s="337">
        <f>IF(A41="","",VLOOKUP(A41,テーブル1[],10,FALSE))</f>
        <v>44001</v>
      </c>
      <c r="AE41" s="270" t="str">
        <f>IF(B41=0,"","現金")</f>
        <v>現金</v>
      </c>
      <c r="AF41" s="271">
        <f>IF(B41=0,"",VLOOKUP(A41,テーブル1[],58,FALSE))</f>
        <v>100</v>
      </c>
      <c r="AG41" s="338" t="str">
        <f>IF(A41="","",VLOOKUP(A41,テーブル1[],60,FALSE))</f>
        <v>翌月25日</v>
      </c>
      <c r="AH41" s="507" t="str">
        <f>IF(A41="","",VLOOKUP(A41,テーブル1[],62,FALSE))</f>
        <v>労務</v>
      </c>
      <c r="AI41" s="489" t="str">
        <f>IF(B41=0,"","－")</f>
        <v>－</v>
      </c>
      <c r="AJ41" s="491" t="str">
        <f>IF(B41=0,"","〇")</f>
        <v>〇</v>
      </c>
      <c r="AK41" s="493" t="str">
        <f>IF(A41="","",VLOOKUP(A41,テーブル1[],53,FALSE))</f>
        <v>無</v>
      </c>
      <c r="AL41" s="493" t="str">
        <f>IF(A41="","",VLOOKUP(A41,テーブル1[],54,FALSE))</f>
        <v>無</v>
      </c>
      <c r="AM41" s="493" t="str">
        <f>IF(A41="","",VLOOKUP(A41,テーブル1[],55,FALSE))</f>
        <v>無</v>
      </c>
      <c r="AN41" s="494" t="str">
        <f>IF(A41="","",IF(VLOOKUP(A41,テーブル1[],64,FALSE)="","",VLOOKUP(A41,テーブル1[],64,FALSE)))</f>
        <v>株式会社０１元請組</v>
      </c>
      <c r="AO41" s="485">
        <v>20</v>
      </c>
      <c r="AP41" s="306"/>
      <c r="AQ41" s="306"/>
      <c r="AR41" s="306"/>
      <c r="AS41" s="306"/>
      <c r="AT41" s="306"/>
    </row>
    <row r="42" spans="1:46" ht="26.25" customHeight="1" x14ac:dyDescent="0.15">
      <c r="A42" s="501"/>
      <c r="B42" s="503"/>
      <c r="C42" s="505"/>
      <c r="D42" s="317" t="str">
        <f>IF(B41=0,"",VLOOKUP(A41,テーブル1[],3,FALSE))</f>
        <v>２０石材工業株式会社</v>
      </c>
      <c r="E42" s="479"/>
      <c r="F42" s="480" t="str">
        <f>IF(A41="","",VLOOKUP(A41,テーブル1[],17,FALSE)&amp;" "&amp;VLOOKUP(A41,テーブル1[],18,FALSE))</f>
        <v>般-28石 12214</v>
      </c>
      <c r="G42" s="480"/>
      <c r="H42" s="481"/>
      <c r="I42" s="483"/>
      <c r="J42" s="479"/>
      <c r="K42" s="480" t="str">
        <f>IF(A41="","",VLOOKUP(A41,テーブル1[],24,FALSE)&amp;" "&amp;VLOOKUP(A41,テーブル1[],25,FALSE))</f>
        <v xml:space="preserve"> </v>
      </c>
      <c r="L42" s="480"/>
      <c r="M42" s="481"/>
      <c r="N42" s="483"/>
      <c r="O42" s="484"/>
      <c r="P42" s="495"/>
      <c r="Q42" s="497"/>
      <c r="R42" s="493"/>
      <c r="S42" s="497"/>
      <c r="T42" s="498"/>
      <c r="U42" s="437" t="str">
        <f>IF(A41="","",VLOOKUP(A41,テーブル1[],33,FALSE))</f>
        <v>2級土木施工管理技士</v>
      </c>
      <c r="V42" s="497"/>
      <c r="W42" s="493"/>
      <c r="X42" s="493"/>
      <c r="Y42" s="493"/>
      <c r="Z42" s="272" t="str">
        <f>IF(A41="","",VLOOKUP(A41,テーブル1[],57,FALSE))</f>
        <v>10日</v>
      </c>
      <c r="AA42" s="269" t="str">
        <f>IF(B41=0,"","〇")</f>
        <v>〇</v>
      </c>
      <c r="AB42" s="499"/>
      <c r="AC42" s="506"/>
      <c r="AD42" s="337">
        <f>IF(A41="","",VLOOKUP(A41,テーブル1[],11,FALSE))</f>
        <v>44190</v>
      </c>
      <c r="AE42" s="270" t="str">
        <f>IF(B41=0,"","手形")</f>
        <v>手形</v>
      </c>
      <c r="AF42" s="273" t="str">
        <f>IF(B41=0,"",VLOOKUP(A41,テーブル1[],52,FALSE))</f>
        <v>加入</v>
      </c>
      <c r="AG42" s="339" t="str">
        <f>IF(A41="","",IF(VLOOKUP(A41,テーブル1[],61,FALSE)="","",VLOOKUP(A41,テーブル1[],61,FALSE)))</f>
        <v/>
      </c>
      <c r="AH42" s="507"/>
      <c r="AI42" s="490"/>
      <c r="AJ42" s="492"/>
      <c r="AK42" s="493"/>
      <c r="AL42" s="493"/>
      <c r="AM42" s="493"/>
      <c r="AN42" s="494"/>
      <c r="AO42" s="486"/>
      <c r="AP42" s="306"/>
      <c r="AQ42" s="306"/>
      <c r="AR42" s="306"/>
      <c r="AS42" s="306"/>
      <c r="AT42" s="306"/>
    </row>
    <row r="43" spans="1:46" ht="26.25" customHeight="1" x14ac:dyDescent="0.15">
      <c r="A43" s="500">
        <v>21</v>
      </c>
      <c r="B43" s="502">
        <f>IF(A43="","",VLOOKUP(A43,テーブル1[],66,FALSE))</f>
        <v>43997</v>
      </c>
      <c r="C43" s="504" t="str">
        <f>IF(A43="","",VLOOKUP(A43,テーブル1[],44,FALSE))</f>
        <v>一次下請</v>
      </c>
      <c r="D43" s="317" t="str">
        <f>IF(B43=0,"",VLOOKUP(A43,テーブル1[],2,FALSE))</f>
        <v>00021</v>
      </c>
      <c r="E43" s="479" t="str">
        <f>VLOOKUP(A43,テーブル1[],13,FALSE)</f>
        <v>建設業</v>
      </c>
      <c r="F43" s="480" t="str">
        <f>IF(A43="","",VLOOKUP(A43,テーブル1[],15,FALSE)&amp;" "&amp;VLOOKUP(A43,テーブル1[],16,FALSE))</f>
        <v>北海道知事 特定</v>
      </c>
      <c r="G43" s="480"/>
      <c r="H43" s="481">
        <f>IF(B43=0,"",IF(E43="無","",VLOOKUP(A43,テーブル1[],19,FALSE)+1825))</f>
        <v>45673</v>
      </c>
      <c r="I43" s="482" t="str">
        <f>IF(A43="","",IF(E43="無","",VLOOKUP(A43,テーブル1[],14,FALSE)))</f>
        <v>舗装工</v>
      </c>
      <c r="J43" s="479">
        <f>VLOOKUP(A43,テーブル1[],20,FALSE)</f>
        <v>0</v>
      </c>
      <c r="K43" s="480" t="str">
        <f>IF(A43="","",VLOOKUP(A43,テーブル1[],22,FALSE)&amp;" "&amp;VLOOKUP(A43,テーブル1[],23,FALSE))</f>
        <v xml:space="preserve"> </v>
      </c>
      <c r="L43" s="480"/>
      <c r="M43" s="481">
        <f>IF(C43=0,"",IF(J43="無","",VLOOKUP(A43,テーブル1[],26,FALSE)+1825))</f>
        <v>1825</v>
      </c>
      <c r="N43" s="482" t="str">
        <f>IF(A43="","",IF(J43="無","",VLOOKUP(A43,テーブル1[],13,FALSE)))</f>
        <v>建設業</v>
      </c>
      <c r="O43" s="484" t="str">
        <f>IF(A43="","",VLOOKUP(A43,テーブル1[],8,FALSE))</f>
        <v>舗装工</v>
      </c>
      <c r="P43" s="495" t="str">
        <f>IF(A43="","",VLOOKUP(A43,テーブル1[],9,FALSE))</f>
        <v>舗装工、区画線工</v>
      </c>
      <c r="Q43" s="496" t="str">
        <f>IF(A43="","",VLOOKUP(A43,テーブル1[],28,FALSE))</f>
        <v>監督　二郎21</v>
      </c>
      <c r="R43" s="493" t="str">
        <f>IF(A43="","",VLOOKUP(A43,テーブル1[],29,FALSE))</f>
        <v>代理　二郎21</v>
      </c>
      <c r="S43" s="496" t="str">
        <f>IF(B43=0,"",IF(E43="他","-",VLOOKUP(A43,テーブル1[],32,FALSE)))</f>
        <v>主任　二子21</v>
      </c>
      <c r="T43" s="498" t="str">
        <f>IF(B43=0,"",IF(E43="他",VLOOKUP(A43,テーブル1[],32,FALSE),""))</f>
        <v/>
      </c>
      <c r="U43" s="437" t="str">
        <f>IF(A43="","",VLOOKUP(A43,テーブル1[],31,FALSE))</f>
        <v>非専任</v>
      </c>
      <c r="V43" s="496" t="str">
        <f>IF(A43="","",VLOOKUP(A43,テーブル1[],37,FALSE))</f>
        <v>〇</v>
      </c>
      <c r="W43" s="493" t="str">
        <f>IF(B43=0,"",IF(VLOOKUP(A43,テーブル1[],27,FALSE)="建退共・中退共","〇",IF(VLOOKUP(A43,テーブル1[],27,FALSE)="建退共","〇","-")))</f>
        <v>〇</v>
      </c>
      <c r="X43" s="493" t="str">
        <f>IF(B43=0,"",IF(VLOOKUP(A43,テーブル1[],27,FALSE)="建退共・中退共","〇",IF(VLOOKUP(A43,テーブル1[],27,FALSE)="中退共","〇","-")))</f>
        <v>-</v>
      </c>
      <c r="Y43" s="493" t="str">
        <f>IF(B43=0,"",IF(VLOOKUP(A43,テーブル1[],27,FALSE)="その他","〇","-"))</f>
        <v>-</v>
      </c>
      <c r="Z43" s="268">
        <f>IF(A43="","",VLOOKUP(A43,テーブル1[],56,FALSE))</f>
        <v>43962</v>
      </c>
      <c r="AA43" s="269" t="str">
        <f>IF(B43=0,"","〇")</f>
        <v>〇</v>
      </c>
      <c r="AB43" s="499">
        <f>IF(A43="","",VLOOKUP(A43,テーブル1[],63,FALSE))</f>
        <v>10208</v>
      </c>
      <c r="AC43" s="506">
        <f>IF(AB43=0,"",AB43/$AB$3)</f>
        <v>3.7807407407407408E-2</v>
      </c>
      <c r="AD43" s="337">
        <f>IF(A43="","",VLOOKUP(A43,テーブル1[],10,FALSE))</f>
        <v>44001</v>
      </c>
      <c r="AE43" s="270" t="str">
        <f>IF(B43=0,"","現金")</f>
        <v>現金</v>
      </c>
      <c r="AF43" s="271">
        <f>IF(B43=0,"",VLOOKUP(A43,テーブル1[],58,FALSE))</f>
        <v>100</v>
      </c>
      <c r="AG43" s="338" t="str">
        <f>IF(A43="","",VLOOKUP(A43,テーブル1[],60,FALSE))</f>
        <v>翌月25日</v>
      </c>
      <c r="AH43" s="507" t="str">
        <f>IF(A43="","",VLOOKUP(A43,テーブル1[],62,FALSE))</f>
        <v>労務・機械</v>
      </c>
      <c r="AI43" s="489" t="str">
        <f>IF(B43=0,"","－")</f>
        <v>－</v>
      </c>
      <c r="AJ43" s="491" t="str">
        <f>IF(B43=0,"","〇")</f>
        <v>〇</v>
      </c>
      <c r="AK43" s="493" t="str">
        <f>IF(A43="","",VLOOKUP(A43,テーブル1[],53,FALSE))</f>
        <v>無</v>
      </c>
      <c r="AL43" s="493" t="str">
        <f>IF(A43="","",VLOOKUP(A43,テーブル1[],54,FALSE))</f>
        <v>無</v>
      </c>
      <c r="AM43" s="493" t="str">
        <f>IF(A43="","",VLOOKUP(A43,テーブル1[],55,FALSE))</f>
        <v>無</v>
      </c>
      <c r="AN43" s="494" t="str">
        <f>IF(A43="","",IF(VLOOKUP(A43,テーブル1[],64,FALSE)="","",VLOOKUP(A43,テーブル1[],64,FALSE)))</f>
        <v>株式会社０１元請組</v>
      </c>
      <c r="AO43" s="485">
        <v>21</v>
      </c>
      <c r="AP43" s="306"/>
      <c r="AQ43" s="306"/>
      <c r="AR43" s="306"/>
      <c r="AS43" s="306"/>
      <c r="AT43" s="306"/>
    </row>
    <row r="44" spans="1:46" ht="26.25" customHeight="1" x14ac:dyDescent="0.15">
      <c r="A44" s="501"/>
      <c r="B44" s="503"/>
      <c r="C44" s="505"/>
      <c r="D44" s="317" t="str">
        <f>IF(B43=0,"",VLOOKUP(A43,テーブル1[],3,FALSE))</f>
        <v>２１道路株式会社</v>
      </c>
      <c r="E44" s="479"/>
      <c r="F44" s="480" t="str">
        <f>IF(A43="","",VLOOKUP(A43,テーブル1[],17,FALSE)&amp;" "&amp;VLOOKUP(A43,テーブル1[],18,FALSE))</f>
        <v>特-1空 00X56</v>
      </c>
      <c r="G44" s="480"/>
      <c r="H44" s="481"/>
      <c r="I44" s="483"/>
      <c r="J44" s="479"/>
      <c r="K44" s="480" t="str">
        <f>IF(A43="","",VLOOKUP(A43,テーブル1[],24,FALSE)&amp;" "&amp;VLOOKUP(A43,テーブル1[],25,FALSE))</f>
        <v xml:space="preserve"> </v>
      </c>
      <c r="L44" s="480"/>
      <c r="M44" s="481"/>
      <c r="N44" s="483"/>
      <c r="O44" s="484"/>
      <c r="P44" s="495"/>
      <c r="Q44" s="497"/>
      <c r="R44" s="493"/>
      <c r="S44" s="497"/>
      <c r="T44" s="498"/>
      <c r="U44" s="437" t="str">
        <f>IF(A43="","",VLOOKUP(A43,テーブル1[],33,FALSE))</f>
        <v>1級土木施工管理技士</v>
      </c>
      <c r="V44" s="497"/>
      <c r="W44" s="493"/>
      <c r="X44" s="493"/>
      <c r="Y44" s="493"/>
      <c r="Z44" s="272" t="str">
        <f>IF(A43="","",VLOOKUP(A43,テーブル1[],57,FALSE))</f>
        <v>10日</v>
      </c>
      <c r="AA44" s="269" t="str">
        <f>IF(B43=0,"","〇")</f>
        <v>〇</v>
      </c>
      <c r="AB44" s="499"/>
      <c r="AC44" s="506"/>
      <c r="AD44" s="337">
        <f>IF(A43="","",VLOOKUP(A43,テーブル1[],11,FALSE))</f>
        <v>44279</v>
      </c>
      <c r="AE44" s="270" t="str">
        <f>IF(B43=0,"","手形")</f>
        <v>手形</v>
      </c>
      <c r="AF44" s="273" t="str">
        <f>IF(B43=0,"",VLOOKUP(A43,テーブル1[],52,FALSE))</f>
        <v>加入</v>
      </c>
      <c r="AG44" s="339" t="str">
        <f>IF(A43="","",IF(VLOOKUP(A43,テーブル1[],61,FALSE)="","",VLOOKUP(A43,テーブル1[],61,FALSE)))</f>
        <v/>
      </c>
      <c r="AH44" s="507"/>
      <c r="AI44" s="490"/>
      <c r="AJ44" s="492"/>
      <c r="AK44" s="493"/>
      <c r="AL44" s="493"/>
      <c r="AM44" s="493"/>
      <c r="AN44" s="494"/>
      <c r="AO44" s="486"/>
      <c r="AP44" s="306"/>
      <c r="AQ44" s="306"/>
      <c r="AR44" s="306"/>
      <c r="AS44" s="306"/>
      <c r="AT44" s="306"/>
    </row>
    <row r="45" spans="1:46" ht="26.25" customHeight="1" x14ac:dyDescent="0.15">
      <c r="A45" s="500">
        <v>22</v>
      </c>
      <c r="B45" s="502">
        <f>IF(A45="","",VLOOKUP(A45,テーブル1[],66,FALSE))</f>
        <v>43997</v>
      </c>
      <c r="C45" s="504" t="str">
        <f>IF(A45="","",VLOOKUP(A45,テーブル1[],44,FALSE))</f>
        <v>一次下請</v>
      </c>
      <c r="D45" s="317" t="str">
        <f>IF(B45=0,"",VLOOKUP(A45,テーブル1[],2,FALSE))</f>
        <v>00022</v>
      </c>
      <c r="E45" s="479" t="str">
        <f>VLOOKUP(A45,テーブル1[],13,FALSE)</f>
        <v>建設業</v>
      </c>
      <c r="F45" s="480" t="str">
        <f>IF(A45="","",VLOOKUP(A45,テーブル1[],15,FALSE)&amp;" "&amp;VLOOKUP(A45,テーブル1[],16,FALSE))</f>
        <v>北海道知事 一般</v>
      </c>
      <c r="G45" s="480"/>
      <c r="H45" s="481">
        <f>IF(B45=0,"",IF(E45="無","",VLOOKUP(A45,テーブル1[],19,FALSE)+1825))</f>
        <v>45164</v>
      </c>
      <c r="I45" s="482" t="str">
        <f>IF(A45="","",IF(E45="無","",VLOOKUP(A45,テーブル1[],14,FALSE)))</f>
        <v>とび・土工</v>
      </c>
      <c r="J45" s="479">
        <f>VLOOKUP(A45,テーブル1[],20,FALSE)</f>
        <v>0</v>
      </c>
      <c r="K45" s="480" t="str">
        <f>IF(A45="","",VLOOKUP(A45,テーブル1[],22,FALSE)&amp;" "&amp;VLOOKUP(A45,テーブル1[],23,FALSE))</f>
        <v xml:space="preserve"> </v>
      </c>
      <c r="L45" s="480"/>
      <c r="M45" s="481">
        <f>IF(C45=0,"",IF(J45="無","",VLOOKUP(A45,テーブル1[],26,FALSE)+1825))</f>
        <v>1825</v>
      </c>
      <c r="N45" s="482" t="str">
        <f>IF(A45="","",IF(J45="無","",VLOOKUP(A45,テーブル1[],13,FALSE)))</f>
        <v>建設業</v>
      </c>
      <c r="O45" s="484" t="str">
        <f>IF(A45="","",VLOOKUP(A45,テーブル1[],8,FALSE))</f>
        <v>転落防止柵設置工</v>
      </c>
      <c r="P45" s="495" t="str">
        <f>IF(A45="","",VLOOKUP(A45,テーブル1[],9,FALSE))</f>
        <v>転落防止柵設置工</v>
      </c>
      <c r="Q45" s="496" t="str">
        <f>IF(A45="","",VLOOKUP(A45,テーブル1[],28,FALSE))</f>
        <v>監督　二郎22</v>
      </c>
      <c r="R45" s="493" t="str">
        <f>IF(A45="","",VLOOKUP(A45,テーブル1[],29,FALSE))</f>
        <v>代理　二郎22</v>
      </c>
      <c r="S45" s="496" t="str">
        <f>IF(B45=0,"",IF(E45="他","-",VLOOKUP(A45,テーブル1[],32,FALSE)))</f>
        <v>主任　二子22</v>
      </c>
      <c r="T45" s="498" t="str">
        <f>IF(B45=0,"",IF(E45="他",VLOOKUP(A45,テーブル1[],32,FALSE),""))</f>
        <v/>
      </c>
      <c r="U45" s="437" t="str">
        <f>IF(A45="","",VLOOKUP(A45,テーブル1[],31,FALSE))</f>
        <v>非専任</v>
      </c>
      <c r="V45" s="496" t="str">
        <f>IF(A45="","",VLOOKUP(A45,テーブル1[],37,FALSE))</f>
        <v>〇</v>
      </c>
      <c r="W45" s="493" t="str">
        <f>IF(B45=0,"",IF(VLOOKUP(A45,テーブル1[],27,FALSE)="建退共・中退共","〇",IF(VLOOKUP(A45,テーブル1[],27,FALSE)="建退共","〇","-")))</f>
        <v>-</v>
      </c>
      <c r="X45" s="493" t="str">
        <f>IF(B45=0,"",IF(VLOOKUP(A45,テーブル1[],27,FALSE)="建退共・中退共","〇",IF(VLOOKUP(A45,テーブル1[],27,FALSE)="中退共","〇","-")))</f>
        <v>-</v>
      </c>
      <c r="Y45" s="493" t="str">
        <f>IF(B45=0,"",IF(VLOOKUP(A45,テーブル1[],27,FALSE)="その他","〇","-"))</f>
        <v>〇</v>
      </c>
      <c r="Z45" s="268">
        <f>IF(A45="","",VLOOKUP(A45,テーブル1[],56,FALSE))</f>
        <v>43976</v>
      </c>
      <c r="AA45" s="269" t="str">
        <f>IF(B45=0,"","〇")</f>
        <v>〇</v>
      </c>
      <c r="AB45" s="499">
        <f>IF(A45="","",VLOOKUP(A45,テーブル1[],63,FALSE))</f>
        <v>142</v>
      </c>
      <c r="AC45" s="506">
        <f>IF(AB45=0,"",AB45/$AB$3)</f>
        <v>5.2592592592592589E-4</v>
      </c>
      <c r="AD45" s="337">
        <f>IF(A45="","",VLOOKUP(A45,テーブル1[],10,FALSE))</f>
        <v>44013</v>
      </c>
      <c r="AE45" s="270" t="str">
        <f>IF(B45=0,"","現金")</f>
        <v>現金</v>
      </c>
      <c r="AF45" s="271">
        <f>IF(B45=0,"",VLOOKUP(A45,テーブル1[],58,FALSE))</f>
        <v>100</v>
      </c>
      <c r="AG45" s="338" t="str">
        <f>IF(A45="","",VLOOKUP(A45,テーブル1[],60,FALSE))</f>
        <v>翌月25日</v>
      </c>
      <c r="AH45" s="507" t="str">
        <f>IF(A45="","",VLOOKUP(A45,テーブル1[],62,FALSE))</f>
        <v>労務・機械</v>
      </c>
      <c r="AI45" s="489" t="str">
        <f>IF(B45=0,"","－")</f>
        <v>－</v>
      </c>
      <c r="AJ45" s="491" t="str">
        <f>IF(B45=0,"","〇")</f>
        <v>〇</v>
      </c>
      <c r="AK45" s="493" t="str">
        <f>IF(A45="","",VLOOKUP(A45,テーブル1[],53,FALSE))</f>
        <v>無</v>
      </c>
      <c r="AL45" s="493" t="str">
        <f>IF(A45="","",VLOOKUP(A45,テーブル1[],54,FALSE))</f>
        <v>無</v>
      </c>
      <c r="AM45" s="493" t="str">
        <f>IF(A45="","",VLOOKUP(A45,テーブル1[],55,FALSE))</f>
        <v>無</v>
      </c>
      <c r="AN45" s="494" t="str">
        <f>IF(A45="","",IF(VLOOKUP(A45,テーブル1[],64,FALSE)="","",VLOOKUP(A45,テーブル1[],64,FALSE)))</f>
        <v>株式会社０１元請組</v>
      </c>
      <c r="AO45" s="485">
        <v>22</v>
      </c>
      <c r="AP45" s="306"/>
      <c r="AQ45" s="306"/>
      <c r="AR45" s="306"/>
      <c r="AS45" s="306"/>
      <c r="AT45" s="306"/>
    </row>
    <row r="46" spans="1:46" ht="26.25" customHeight="1" x14ac:dyDescent="0.15">
      <c r="A46" s="501"/>
      <c r="B46" s="503"/>
      <c r="C46" s="505"/>
      <c r="D46" s="317" t="str">
        <f>IF(B45=0,"",VLOOKUP(A45,テーブル1[],3,FALSE))</f>
        <v>株式会社２２</v>
      </c>
      <c r="E46" s="479"/>
      <c r="F46" s="480" t="str">
        <f>IF(A45="","",VLOOKUP(A45,テーブル1[],17,FALSE)&amp;" "&amp;VLOOKUP(A45,テーブル1[],18,FALSE))</f>
        <v>般-X0石 2X154</v>
      </c>
      <c r="G46" s="480"/>
      <c r="H46" s="481"/>
      <c r="I46" s="483"/>
      <c r="J46" s="479"/>
      <c r="K46" s="480" t="str">
        <f>IF(A45="","",VLOOKUP(A45,テーブル1[],24,FALSE)&amp;" "&amp;VLOOKUP(A45,テーブル1[],25,FALSE))</f>
        <v xml:space="preserve"> </v>
      </c>
      <c r="L46" s="480"/>
      <c r="M46" s="481"/>
      <c r="N46" s="483"/>
      <c r="O46" s="484"/>
      <c r="P46" s="495"/>
      <c r="Q46" s="497"/>
      <c r="R46" s="493"/>
      <c r="S46" s="497"/>
      <c r="T46" s="498"/>
      <c r="U46" s="437" t="str">
        <f>IF(A45="","",VLOOKUP(A45,テーブル1[],33,FALSE))</f>
        <v>2級土木施工管理技士</v>
      </c>
      <c r="V46" s="497"/>
      <c r="W46" s="493"/>
      <c r="X46" s="493"/>
      <c r="Y46" s="493"/>
      <c r="Z46" s="272" t="str">
        <f>IF(A45="","",VLOOKUP(A45,テーブル1[],57,FALSE))</f>
        <v>8日</v>
      </c>
      <c r="AA46" s="269" t="str">
        <f>IF(B45=0,"","〇")</f>
        <v>〇</v>
      </c>
      <c r="AB46" s="499"/>
      <c r="AC46" s="506"/>
      <c r="AD46" s="337">
        <f>IF(A45="","",VLOOKUP(A45,テーブル1[],11,FALSE))</f>
        <v>44134</v>
      </c>
      <c r="AE46" s="270" t="str">
        <f>IF(B45=0,"","手形")</f>
        <v>手形</v>
      </c>
      <c r="AF46" s="273" t="str">
        <f>IF(B45=0,"",VLOOKUP(A45,テーブル1[],52,FALSE))</f>
        <v>加入</v>
      </c>
      <c r="AG46" s="339" t="str">
        <f>IF(A45="","",IF(VLOOKUP(A45,テーブル1[],61,FALSE)="","",VLOOKUP(A45,テーブル1[],61,FALSE)))</f>
        <v/>
      </c>
      <c r="AH46" s="507"/>
      <c r="AI46" s="490"/>
      <c r="AJ46" s="492"/>
      <c r="AK46" s="493"/>
      <c r="AL46" s="493"/>
      <c r="AM46" s="493"/>
      <c r="AN46" s="494"/>
      <c r="AO46" s="486"/>
      <c r="AP46" s="306"/>
      <c r="AQ46" s="306"/>
      <c r="AR46" s="306"/>
      <c r="AS46" s="306"/>
      <c r="AT46" s="306"/>
    </row>
    <row r="47" spans="1:46" ht="26.25" customHeight="1" x14ac:dyDescent="0.15">
      <c r="A47" s="500">
        <v>23</v>
      </c>
      <c r="B47" s="502">
        <f>IF(A47="","",VLOOKUP(A47,テーブル1[],66,FALSE))</f>
        <v>43997</v>
      </c>
      <c r="C47" s="504" t="str">
        <f>IF(A47="","",VLOOKUP(A47,テーブル1[],44,FALSE))</f>
        <v>二次下請</v>
      </c>
      <c r="D47" s="317" t="str">
        <f>IF(B47=0,"",VLOOKUP(A47,テーブル1[],2,FALSE))</f>
        <v>00023</v>
      </c>
      <c r="E47" s="479" t="str">
        <f>VLOOKUP(A47,テーブル1[],13,FALSE)</f>
        <v>建設業</v>
      </c>
      <c r="F47" s="480" t="str">
        <f>IF(A47="","",VLOOKUP(A47,テーブル1[],15,FALSE)&amp;" "&amp;VLOOKUP(A47,テーブル1[],16,FALSE))</f>
        <v>北海道知事 一般</v>
      </c>
      <c r="G47" s="480"/>
      <c r="H47" s="481">
        <f>IF(B47=0,"",IF(E48="無","",VLOOKUP(A47,テーブル1[],19,FALSE)+1825))</f>
        <v>45197</v>
      </c>
      <c r="I47" s="482" t="str">
        <f>IF(A47="","",IF(E48="無","",VLOOKUP(A47,テーブル1[],14,FALSE)))</f>
        <v>塗装</v>
      </c>
      <c r="J47" s="479">
        <f>VLOOKUP(A47,テーブル1[],20,FALSE)</f>
        <v>0</v>
      </c>
      <c r="K47" s="480" t="str">
        <f>IF(A47="","",VLOOKUP(A47,テーブル1[],22,FALSE)&amp;" "&amp;VLOOKUP(A47,テーブル1[],23,FALSE))</f>
        <v xml:space="preserve"> </v>
      </c>
      <c r="L47" s="480"/>
      <c r="M47" s="481">
        <f>IF(C47=0,"",IF(J47="無","",VLOOKUP(A47,テーブル1[],26,FALSE)+1825))</f>
        <v>1825</v>
      </c>
      <c r="N47" s="482" t="str">
        <f>IF(A47="","",IF(J47="無","",VLOOKUP(A47,テーブル1[],13,FALSE)))</f>
        <v>建設業</v>
      </c>
      <c r="O47" s="484" t="str">
        <f>IF(A47="","",VLOOKUP(A47,テーブル1[],8,FALSE))</f>
        <v>区画線工</v>
      </c>
      <c r="P47" s="495" t="str">
        <f>IF(A47="","",VLOOKUP(A47,テーブル1[],9,FALSE))</f>
        <v>区画線工</v>
      </c>
      <c r="Q47" s="496" t="str">
        <f>IF(A47="","",VLOOKUP(A47,テーブル1[],28,FALSE))</f>
        <v>監督　二郎23</v>
      </c>
      <c r="R47" s="493" t="str">
        <f>IF(A47="","",VLOOKUP(A47,テーブル1[],29,FALSE))</f>
        <v>代理　二郎23</v>
      </c>
      <c r="S47" s="496" t="str">
        <f>IF(B47=0,"",IF(E47="他","-",VLOOKUP(A47,テーブル1[],32,FALSE)))</f>
        <v>主任　二子23</v>
      </c>
      <c r="T47" s="498" t="str">
        <f>IF(B47=0,"",IF(E47="他",VLOOKUP(A47,テーブル1[],32,FALSE),""))</f>
        <v/>
      </c>
      <c r="U47" s="437" t="str">
        <f>IF(A47="","",VLOOKUP(A47,テーブル1[],31,FALSE))</f>
        <v>非専任</v>
      </c>
      <c r="V47" s="496" t="str">
        <f>IF(A47="","",VLOOKUP(A47,テーブル1[],37,FALSE))</f>
        <v>〇</v>
      </c>
      <c r="W47" s="493" t="str">
        <f>IF(B47=0,"",IF(VLOOKUP(A47,テーブル1[],27,FALSE)="建退共・中退共","〇",IF(VLOOKUP(A47,テーブル1[],27,FALSE)="建退共","〇","-")))</f>
        <v>〇</v>
      </c>
      <c r="X47" s="493" t="str">
        <f>IF(B47=0,"",IF(VLOOKUP(A47,テーブル1[],27,FALSE)="建退共・中退共","〇",IF(VLOOKUP(A47,テーブル1[],27,FALSE)="中退共","〇","-")))</f>
        <v>-</v>
      </c>
      <c r="Y47" s="493" t="str">
        <f>IF(B47=0,"",IF(VLOOKUP(A47,テーブル1[],27,FALSE)="その他","〇","-"))</f>
        <v>-</v>
      </c>
      <c r="Z47" s="268">
        <f>IF(A47="","",VLOOKUP(A47,テーブル1[],56,FALSE))</f>
        <v>43961</v>
      </c>
      <c r="AA47" s="269" t="str">
        <f>IF(B47=0,"","〇")</f>
        <v>〇</v>
      </c>
      <c r="AB47" s="499">
        <f>IF(A47="","",VLOOKUP(A47,テーブル1[],63,FALSE))</f>
        <v>206</v>
      </c>
      <c r="AC47" s="506">
        <f>IF(AB47=0,"",AB48/$AB$3)</f>
        <v>0</v>
      </c>
      <c r="AD47" s="337">
        <f>IF(A47="","",VLOOKUP(A47,テーブル1[],10,FALSE))</f>
        <v>44004</v>
      </c>
      <c r="AE47" s="270" t="str">
        <f>IF(B47=0,"","現金")</f>
        <v>現金</v>
      </c>
      <c r="AF47" s="271">
        <f>IF(B47=0,"",VLOOKUP(A47,テーブル1[],58,FALSE))</f>
        <v>100</v>
      </c>
      <c r="AG47" s="338" t="str">
        <f>IF(A47="","",VLOOKUP(A47,テーブル1[],60,FALSE))</f>
        <v>翌月末日</v>
      </c>
      <c r="AH47" s="507" t="str">
        <f>IF(A47="","",VLOOKUP(A47,テーブル1[],62,FALSE))</f>
        <v>労務・機械</v>
      </c>
      <c r="AI47" s="489" t="str">
        <f>IF(B47=0,"","－")</f>
        <v>－</v>
      </c>
      <c r="AJ47" s="491" t="str">
        <f>IF(B47=0,"","〇")</f>
        <v>〇</v>
      </c>
      <c r="AK47" s="493" t="str">
        <f>IF(A47="","",VLOOKUP(A47,テーブル1[],53,FALSE))</f>
        <v>無</v>
      </c>
      <c r="AL47" s="493" t="str">
        <f>IF(A47="","",VLOOKUP(A47,テーブル1[],54,FALSE))</f>
        <v>無</v>
      </c>
      <c r="AM47" s="493" t="str">
        <f>IF(A47="","",VLOOKUP(A47,テーブル1[],55,FALSE))</f>
        <v>無</v>
      </c>
      <c r="AN47" s="494" t="str">
        <f>IF(A47="","",IF(VLOOKUP(A47,テーブル1[],64,FALSE)="","",VLOOKUP(A47,テーブル1[],64,FALSE)))</f>
        <v>２１道路　株式会社</v>
      </c>
      <c r="AO47" s="485">
        <v>23</v>
      </c>
      <c r="AP47" s="306"/>
      <c r="AQ47" s="306"/>
      <c r="AR47" s="306"/>
      <c r="AS47" s="306"/>
      <c r="AT47" s="306"/>
    </row>
    <row r="48" spans="1:46" ht="26.25" customHeight="1" x14ac:dyDescent="0.15">
      <c r="A48" s="501"/>
      <c r="B48" s="503"/>
      <c r="C48" s="505"/>
      <c r="D48" s="317" t="str">
        <f>IF(B47=0,"",VLOOKUP(A47,テーブル1[],3,FALSE))</f>
        <v>２３有限会社</v>
      </c>
      <c r="E48" s="479"/>
      <c r="F48" s="480" t="str">
        <f>IF(A47="","",VLOOKUP(A47,テーブル1[],17,FALSE)&amp;" "&amp;VLOOKUP(A47,テーブル1[],18,FALSE))</f>
        <v>般-X0石 18X4X</v>
      </c>
      <c r="G48" s="480"/>
      <c r="H48" s="481"/>
      <c r="I48" s="483"/>
      <c r="J48" s="479"/>
      <c r="K48" s="480" t="str">
        <f>IF(A47="","",VLOOKUP(A47,テーブル1[],24,FALSE)&amp;" "&amp;VLOOKUP(A47,テーブル1[],25,FALSE))</f>
        <v xml:space="preserve"> </v>
      </c>
      <c r="L48" s="480"/>
      <c r="M48" s="481"/>
      <c r="N48" s="483"/>
      <c r="O48" s="484"/>
      <c r="P48" s="495"/>
      <c r="Q48" s="497"/>
      <c r="R48" s="493"/>
      <c r="S48" s="497"/>
      <c r="T48" s="498"/>
      <c r="U48" s="437" t="str">
        <f>IF(A47="","",VLOOKUP(A47,テーブル1[],33,FALSE))</f>
        <v>路面標示施工技能士</v>
      </c>
      <c r="V48" s="497"/>
      <c r="W48" s="493"/>
      <c r="X48" s="493"/>
      <c r="Y48" s="493"/>
      <c r="Z48" s="272" t="str">
        <f>IF(A47="","",VLOOKUP(A47,テーブル1[],57,FALSE))</f>
        <v>10日</v>
      </c>
      <c r="AA48" s="269" t="str">
        <f>IF(B47=0,"","〇")</f>
        <v>〇</v>
      </c>
      <c r="AB48" s="499"/>
      <c r="AC48" s="506"/>
      <c r="AD48" s="337">
        <f>IF(A47="","",VLOOKUP(A47,テーブル1[],11,FALSE))</f>
        <v>44279</v>
      </c>
      <c r="AE48" s="270" t="str">
        <f>IF(B47=0,"","手形")</f>
        <v>手形</v>
      </c>
      <c r="AF48" s="273" t="str">
        <f>IF(B47=0,"",VLOOKUP(A47,テーブル1[],52,FALSE))</f>
        <v>加入</v>
      </c>
      <c r="AG48" s="339" t="str">
        <f>IF(A47="","",IF(VLOOKUP(A47,テーブル1[],61,FALSE)="","",VLOOKUP(A47,テーブル1[],61,FALSE)))</f>
        <v/>
      </c>
      <c r="AH48" s="507"/>
      <c r="AI48" s="490"/>
      <c r="AJ48" s="492"/>
      <c r="AK48" s="493"/>
      <c r="AL48" s="493"/>
      <c r="AM48" s="493"/>
      <c r="AN48" s="494"/>
      <c r="AO48" s="486"/>
      <c r="AP48" s="306"/>
      <c r="AQ48" s="306"/>
      <c r="AR48" s="306"/>
      <c r="AS48" s="306"/>
      <c r="AT48" s="306"/>
    </row>
    <row r="49" spans="1:46" ht="26.25" customHeight="1" x14ac:dyDescent="0.15">
      <c r="A49" s="500">
        <v>24</v>
      </c>
      <c r="B49" s="502">
        <f>IF(A49="","",VLOOKUP(A49,テーブル1[],66,FALSE))</f>
        <v>43997</v>
      </c>
      <c r="C49" s="504" t="str">
        <f>IF(A49="","",VLOOKUP(A49,テーブル1[],44,FALSE))</f>
        <v>二次下請</v>
      </c>
      <c r="D49" s="317" t="str">
        <f>IF(B49=0,"",VLOOKUP(A49,テーブル1[],2,FALSE))</f>
        <v>00024</v>
      </c>
      <c r="E49" s="479" t="str">
        <f>VLOOKUP(A49,テーブル1[],13,FALSE)</f>
        <v>建設業</v>
      </c>
      <c r="F49" s="480" t="str">
        <f>IF(A49="","",VLOOKUP(A49,テーブル1[],15,FALSE)&amp;" "&amp;VLOOKUP(A49,テーブル1[],16,FALSE))</f>
        <v>北海道知事 特定</v>
      </c>
      <c r="G49" s="480"/>
      <c r="H49" s="481">
        <f>IF(B49=0,"",IF(E49="無","",VLOOKUP(A49,テーブル1[],19,FALSE)+1825))</f>
        <v>44524</v>
      </c>
      <c r="I49" s="482" t="str">
        <f>IF(A49="","",IF(E49="無","",VLOOKUP(A49,テーブル1[],14,FALSE)))</f>
        <v>舗装</v>
      </c>
      <c r="J49" s="479">
        <f>VLOOKUP(A49,テーブル1[],20,FALSE)</f>
        <v>0</v>
      </c>
      <c r="K49" s="480" t="str">
        <f>IF(A49="","",VLOOKUP(A49,テーブル1[],22,FALSE)&amp;" "&amp;VLOOKUP(A49,テーブル1[],23,FALSE))</f>
        <v xml:space="preserve"> </v>
      </c>
      <c r="L49" s="480"/>
      <c r="M49" s="481">
        <f>IF(C49=0,"",IF(J49="無","",VLOOKUP(A49,テーブル1[],26,FALSE)+1825))</f>
        <v>1825</v>
      </c>
      <c r="N49" s="482" t="str">
        <f>IF(A49="","",IF(J49="無","",VLOOKUP(A49,テーブル1[],13,FALSE)))</f>
        <v>建設業</v>
      </c>
      <c r="O49" s="484" t="str">
        <f>IF(A49="","",VLOOKUP(A49,テーブル1[],8,FALSE))</f>
        <v>橋面防水工事</v>
      </c>
      <c r="P49" s="495" t="str">
        <f>IF(A49="","",VLOOKUP(A49,テーブル1[],9,FALSE))</f>
        <v>橋面防水工事</v>
      </c>
      <c r="Q49" s="496" t="str">
        <f>IF(A49="","",VLOOKUP(A49,テーブル1[],28,FALSE))</f>
        <v>監督　二郎24</v>
      </c>
      <c r="R49" s="493" t="str">
        <f>IF(A49="","",VLOOKUP(A49,テーブル1[],29,FALSE))</f>
        <v>代理　二郎24</v>
      </c>
      <c r="S49" s="496" t="str">
        <f>IF(B49=0,"",IF(E49="他","-",VLOOKUP(A49,テーブル1[],32,FALSE)))</f>
        <v>主任　二子24</v>
      </c>
      <c r="T49" s="498" t="str">
        <f>IF(B49=0,"",IF(E49="他",VLOOKUP(A49,テーブル1[],32,FALSE),""))</f>
        <v/>
      </c>
      <c r="U49" s="437" t="str">
        <f>IF(A49="","",VLOOKUP(A49,テーブル1[],31,FALSE))</f>
        <v>非専任</v>
      </c>
      <c r="V49" s="496" t="str">
        <f>IF(A49="","",VLOOKUP(A49,テーブル1[],37,FALSE))</f>
        <v>〇</v>
      </c>
      <c r="W49" s="493" t="str">
        <f>IF(B49=0,"",IF(VLOOKUP(A49,テーブル1[],27,FALSE)="建退共・中退共","〇",IF(VLOOKUP(A49,テーブル1[],27,FALSE)="建退共","〇","-")))</f>
        <v>〇</v>
      </c>
      <c r="X49" s="493" t="str">
        <f>IF(B49=0,"",IF(VLOOKUP(A49,テーブル1[],27,FALSE)="建退共・中退共","〇",IF(VLOOKUP(A49,テーブル1[],27,FALSE)="中退共","〇","-")))</f>
        <v>-</v>
      </c>
      <c r="Y49" s="493" t="str">
        <f>IF(B49=0,"",IF(VLOOKUP(A49,テーブル1[],27,FALSE)="その他","〇","-"))</f>
        <v>-</v>
      </c>
      <c r="Z49" s="268">
        <f>IF(A49="","",VLOOKUP(A49,テーブル1[],56,FALSE))</f>
        <v>43961</v>
      </c>
      <c r="AA49" s="269" t="str">
        <f>IF(B49=0,"","〇")</f>
        <v>〇</v>
      </c>
      <c r="AB49" s="499">
        <f>IF(A49="","",VLOOKUP(A49,テーブル1[],63,FALSE))</f>
        <v>1650</v>
      </c>
      <c r="AC49" s="506">
        <f>IF(AB49=0,"",AB49/$AB$3)</f>
        <v>6.1111111111111114E-3</v>
      </c>
      <c r="AD49" s="337">
        <f>IF(A49="","",VLOOKUP(A49,テーブル1[],10,FALSE))</f>
        <v>44004</v>
      </c>
      <c r="AE49" s="270" t="str">
        <f>IF(B49=0,"","現金")</f>
        <v>現金</v>
      </c>
      <c r="AF49" s="271">
        <f>IF(B49=0,"",VLOOKUP(A49,テーブル1[],58,FALSE))</f>
        <v>100</v>
      </c>
      <c r="AG49" s="338" t="str">
        <f>IF(A49="","",VLOOKUP(A49,テーブル1[],60,FALSE))</f>
        <v>翌月末日</v>
      </c>
      <c r="AH49" s="507" t="str">
        <f>IF(A49="","",VLOOKUP(A49,テーブル1[],62,FALSE))</f>
        <v>労務・機械</v>
      </c>
      <c r="AI49" s="489" t="str">
        <f>IF(B49=0,"","－")</f>
        <v>－</v>
      </c>
      <c r="AJ49" s="491" t="str">
        <f>IF(B49=0,"","〇")</f>
        <v>〇</v>
      </c>
      <c r="AK49" s="493" t="str">
        <f>IF(A49="","",VLOOKUP(A49,テーブル1[],53,FALSE))</f>
        <v>無</v>
      </c>
      <c r="AL49" s="493" t="str">
        <f>IF(A49="","",VLOOKUP(A49,テーブル1[],54,FALSE))</f>
        <v>無</v>
      </c>
      <c r="AM49" s="493" t="str">
        <f>IF(A49="","",VLOOKUP(A49,テーブル1[],55,FALSE))</f>
        <v>無</v>
      </c>
      <c r="AN49" s="494" t="str">
        <f>IF(A49="","",IF(VLOOKUP(A49,テーブル1[],64,FALSE)="","",VLOOKUP(A49,テーブル1[],64,FALSE)))</f>
        <v>２１道路　株式会社</v>
      </c>
      <c r="AO49" s="485">
        <v>24</v>
      </c>
      <c r="AP49" s="306"/>
      <c r="AQ49" s="306"/>
      <c r="AR49" s="306"/>
      <c r="AS49" s="306"/>
      <c r="AT49" s="306"/>
    </row>
    <row r="50" spans="1:46" ht="26.25" customHeight="1" x14ac:dyDescent="0.15">
      <c r="A50" s="501"/>
      <c r="B50" s="503"/>
      <c r="C50" s="505"/>
      <c r="D50" s="317" t="str">
        <f>IF(B49=0,"",VLOOKUP(A49,テーブル1[],3,FALSE))</f>
        <v>北海道２４株式会社</v>
      </c>
      <c r="E50" s="479"/>
      <c r="F50" s="480" t="str">
        <f>IF(A49="","",VLOOKUP(A49,テーブル1[],17,FALSE)&amp;" "&amp;VLOOKUP(A49,テーブル1[],18,FALSE))</f>
        <v>特-28石 1055</v>
      </c>
      <c r="G50" s="480"/>
      <c r="H50" s="481"/>
      <c r="I50" s="483"/>
      <c r="J50" s="479"/>
      <c r="K50" s="480" t="str">
        <f>IF(A49="","",VLOOKUP(A49,テーブル1[],24,FALSE)&amp;" "&amp;VLOOKUP(A49,テーブル1[],25,FALSE))</f>
        <v xml:space="preserve"> </v>
      </c>
      <c r="L50" s="480"/>
      <c r="M50" s="481"/>
      <c r="N50" s="483"/>
      <c r="O50" s="484"/>
      <c r="P50" s="495"/>
      <c r="Q50" s="497"/>
      <c r="R50" s="493"/>
      <c r="S50" s="497"/>
      <c r="T50" s="498"/>
      <c r="U50" s="437" t="str">
        <f>IF(A49="","",VLOOKUP(A49,テーブル1[],33,FALSE))</f>
        <v>1級土木施工管理技士</v>
      </c>
      <c r="V50" s="497"/>
      <c r="W50" s="493"/>
      <c r="X50" s="493"/>
      <c r="Y50" s="493"/>
      <c r="Z50" s="272" t="str">
        <f>IF(A49="","",VLOOKUP(A49,テーブル1[],57,FALSE))</f>
        <v>10日</v>
      </c>
      <c r="AA50" s="269" t="str">
        <f>IF(B49=0,"","〇")</f>
        <v>〇</v>
      </c>
      <c r="AB50" s="499"/>
      <c r="AC50" s="506"/>
      <c r="AD50" s="337">
        <f>IF(A49="","",VLOOKUP(A49,テーブル1[],11,FALSE))</f>
        <v>44279</v>
      </c>
      <c r="AE50" s="270" t="str">
        <f>IF(B49=0,"","手形")</f>
        <v>手形</v>
      </c>
      <c r="AF50" s="273" t="str">
        <f>IF(B49=0,"",VLOOKUP(A49,テーブル1[],52,FALSE))</f>
        <v>加入</v>
      </c>
      <c r="AG50" s="339" t="str">
        <f>IF(A49="","",IF(VLOOKUP(A49,テーブル1[],61,FALSE)="","",VLOOKUP(A49,テーブル1[],61,FALSE)))</f>
        <v/>
      </c>
      <c r="AH50" s="507"/>
      <c r="AI50" s="490"/>
      <c r="AJ50" s="492"/>
      <c r="AK50" s="493"/>
      <c r="AL50" s="493"/>
      <c r="AM50" s="493"/>
      <c r="AN50" s="494"/>
      <c r="AO50" s="486"/>
      <c r="AP50" s="306"/>
      <c r="AQ50" s="306"/>
      <c r="AR50" s="306"/>
      <c r="AS50" s="306"/>
      <c r="AT50" s="306"/>
    </row>
    <row r="51" spans="1:46" ht="26.25" customHeight="1" x14ac:dyDescent="0.15">
      <c r="A51" s="500">
        <v>25</v>
      </c>
      <c r="B51" s="502">
        <f>IF(A51="","",VLOOKUP(A51,テーブル1[],66,FALSE))</f>
        <v>43997</v>
      </c>
      <c r="C51" s="504" t="str">
        <f>IF(A51="","",VLOOKUP(A51,テーブル1[],44,FALSE))</f>
        <v>二次下請</v>
      </c>
      <c r="D51" s="317" t="str">
        <f>IF(B51=0,"",VLOOKUP(A51,テーブル1[],2,FALSE))</f>
        <v>00025</v>
      </c>
      <c r="E51" s="479" t="str">
        <f>VLOOKUP(A51,テーブル1[],13,FALSE)</f>
        <v>建設業</v>
      </c>
      <c r="F51" s="480" t="str">
        <f>IF(A51="","",VLOOKUP(A51,テーブル1[],15,FALSE)&amp;" "&amp;VLOOKUP(A51,テーブル1[],16,FALSE))</f>
        <v>北海道知事 一般</v>
      </c>
      <c r="G51" s="480"/>
      <c r="H51" s="481">
        <f>IF(B51=0,"",IF(E51="無","",VLOOKUP(A51,テーブル1[],19,FALSE)+1825))</f>
        <v>44490</v>
      </c>
      <c r="I51" s="482" t="str">
        <f>IF(A51="","",IF(E51="無","",VLOOKUP(A51,テーブル1[],14,FALSE)))</f>
        <v>とび・土工</v>
      </c>
      <c r="J51" s="479">
        <f>VLOOKUP(A51,テーブル1[],20,FALSE)</f>
        <v>0</v>
      </c>
      <c r="K51" s="480" t="str">
        <f>IF(A51="","",VLOOKUP(A51,テーブル1[],22,FALSE)&amp;" "&amp;VLOOKUP(A51,テーブル1[],23,FALSE))</f>
        <v xml:space="preserve"> </v>
      </c>
      <c r="L51" s="480"/>
      <c r="M51" s="481">
        <f>IF(C51=0,"",IF(J51="無","",VLOOKUP(A51,テーブル1[],26,FALSE)+1825))</f>
        <v>1825</v>
      </c>
      <c r="N51" s="482" t="str">
        <f>IF(A51="","",IF(J51="無","",VLOOKUP(A51,テーブル1[],13,FALSE)))</f>
        <v>建設業</v>
      </c>
      <c r="O51" s="484" t="str">
        <f>IF(A51="","",VLOOKUP(A51,テーブル1[],8,FALSE))</f>
        <v>路面切削工</v>
      </c>
      <c r="P51" s="495" t="str">
        <f>IF(A51="","",VLOOKUP(A51,テーブル1[],9,FALSE))</f>
        <v>路面切削工</v>
      </c>
      <c r="Q51" s="496" t="str">
        <f>IF(A51="","",VLOOKUP(A51,テーブル1[],28,FALSE))</f>
        <v>監督　二郎25</v>
      </c>
      <c r="R51" s="493" t="str">
        <f>IF(A51="","",VLOOKUP(A51,テーブル1[],29,FALSE))</f>
        <v>代理　二郎25</v>
      </c>
      <c r="S51" s="496" t="str">
        <f>IF(B51=0,"",IF(E51="他","-",VLOOKUP(A51,テーブル1[],32,FALSE)))</f>
        <v>主任　二子25</v>
      </c>
      <c r="T51" s="498" t="str">
        <f>IF(B51=0,"",IF(E51="他",VLOOKUP(A51,テーブル1[],32,FALSE),""))</f>
        <v/>
      </c>
      <c r="U51" s="437" t="str">
        <f>IF(A51="","",VLOOKUP(A51,テーブル1[],31,FALSE))</f>
        <v>非専任</v>
      </c>
      <c r="V51" s="496" t="str">
        <f>IF(A51="","",VLOOKUP(A51,テーブル1[],37,FALSE))</f>
        <v>〇</v>
      </c>
      <c r="W51" s="493" t="str">
        <f>IF(B51=0,"",IF(VLOOKUP(A51,テーブル1[],27,FALSE)="建退共・中退共","〇",IF(VLOOKUP(A51,テーブル1[],27,FALSE)="建退共","〇","-")))</f>
        <v>〇</v>
      </c>
      <c r="X51" s="493" t="str">
        <f>IF(B51=0,"",IF(VLOOKUP(A51,テーブル1[],27,FALSE)="建退共・中退共","〇",IF(VLOOKUP(A51,テーブル1[],27,FALSE)="中退共","〇","-")))</f>
        <v>-</v>
      </c>
      <c r="Y51" s="493" t="str">
        <f>IF(B51=0,"",IF(VLOOKUP(A51,テーブル1[],27,FALSE)="その他","〇","-"))</f>
        <v>-</v>
      </c>
      <c r="Z51" s="268">
        <f>IF(A51="","",VLOOKUP(A51,テーブル1[],56,FALSE))</f>
        <v>43986</v>
      </c>
      <c r="AA51" s="269" t="str">
        <f>IF(B51=0,"","〇")</f>
        <v>〇</v>
      </c>
      <c r="AB51" s="499">
        <f>IF(A51="","",VLOOKUP(A51,テーブル1[],63,FALSE))</f>
        <v>203</v>
      </c>
      <c r="AC51" s="506">
        <f>IF(AB51=0,"",AB51/$AB$3)</f>
        <v>7.5185185185185186E-4</v>
      </c>
      <c r="AD51" s="337">
        <f>IF(A51="","",VLOOKUP(A51,テーブル1[],10,FALSE))</f>
        <v>44004</v>
      </c>
      <c r="AE51" s="270" t="str">
        <f>IF(B51=0,"","現金")</f>
        <v>現金</v>
      </c>
      <c r="AF51" s="271">
        <f>IF(B51=0,"",VLOOKUP(A51,テーブル1[],58,FALSE))</f>
        <v>100</v>
      </c>
      <c r="AG51" s="338" t="str">
        <f>IF(A51="","",VLOOKUP(A51,テーブル1[],60,FALSE))</f>
        <v>翌月末日</v>
      </c>
      <c r="AH51" s="507" t="str">
        <f>IF(A51="","",VLOOKUP(A51,テーブル1[],62,FALSE))</f>
        <v>労務・機械</v>
      </c>
      <c r="AI51" s="489" t="str">
        <f>IF(B51=0,"","－")</f>
        <v>－</v>
      </c>
      <c r="AJ51" s="491" t="str">
        <f>IF(B51=0,"","〇")</f>
        <v>〇</v>
      </c>
      <c r="AK51" s="493" t="str">
        <f>IF(A51="","",VLOOKUP(A51,テーブル1[],53,FALSE))</f>
        <v>無</v>
      </c>
      <c r="AL51" s="493" t="str">
        <f>IF(A51="","",VLOOKUP(A51,テーブル1[],54,FALSE))</f>
        <v>無</v>
      </c>
      <c r="AM51" s="493" t="str">
        <f>IF(A51="","",VLOOKUP(A51,テーブル1[],55,FALSE))</f>
        <v>無</v>
      </c>
      <c r="AN51" s="494" t="str">
        <f>IF(A51="","",IF(VLOOKUP(A51,テーブル1[],64,FALSE)="","",VLOOKUP(A51,テーブル1[],64,FALSE)))</f>
        <v>２１道路　株式会社</v>
      </c>
      <c r="AO51" s="485">
        <v>25</v>
      </c>
      <c r="AP51" s="306"/>
      <c r="AQ51" s="306"/>
      <c r="AR51" s="306"/>
      <c r="AS51" s="306"/>
      <c r="AT51" s="306"/>
    </row>
    <row r="52" spans="1:46" ht="26.25" customHeight="1" x14ac:dyDescent="0.15">
      <c r="A52" s="501"/>
      <c r="B52" s="503"/>
      <c r="C52" s="505"/>
      <c r="D52" s="317" t="str">
        <f>IF(B51=0,"",VLOOKUP(A51,テーブル1[],3,FALSE))</f>
        <v>２５株式会社</v>
      </c>
      <c r="E52" s="479"/>
      <c r="F52" s="480" t="str">
        <f>IF(A51="","",VLOOKUP(A51,テーブル1[],17,FALSE)&amp;" "&amp;VLOOKUP(A51,テーブル1[],18,FALSE))</f>
        <v>般-28石 17519</v>
      </c>
      <c r="G52" s="480"/>
      <c r="H52" s="481"/>
      <c r="I52" s="483"/>
      <c r="J52" s="479"/>
      <c r="K52" s="480" t="str">
        <f>IF(A51="","",VLOOKUP(A51,テーブル1[],24,FALSE)&amp;" "&amp;VLOOKUP(A51,テーブル1[],25,FALSE))</f>
        <v xml:space="preserve"> </v>
      </c>
      <c r="L52" s="480"/>
      <c r="M52" s="481"/>
      <c r="N52" s="483"/>
      <c r="O52" s="484"/>
      <c r="P52" s="495"/>
      <c r="Q52" s="497"/>
      <c r="R52" s="493"/>
      <c r="S52" s="497"/>
      <c r="T52" s="498"/>
      <c r="U52" s="437" t="str">
        <f>IF(A51="","",VLOOKUP(A51,テーブル1[],33,FALSE))</f>
        <v>2級建設機械施工技士</v>
      </c>
      <c r="V52" s="497"/>
      <c r="W52" s="493"/>
      <c r="X52" s="493"/>
      <c r="Y52" s="493"/>
      <c r="Z52" s="272" t="str">
        <f>IF(A51="","",VLOOKUP(A51,テーブル1[],57,FALSE))</f>
        <v>6日</v>
      </c>
      <c r="AA52" s="269" t="str">
        <f>IF(B51=0,"","〇")</f>
        <v>〇</v>
      </c>
      <c r="AB52" s="499"/>
      <c r="AC52" s="506"/>
      <c r="AD52" s="337">
        <f>IF(A51="","",VLOOKUP(A51,テーブル1[],11,FALSE))</f>
        <v>44279</v>
      </c>
      <c r="AE52" s="270" t="str">
        <f>IF(B51=0,"","手形")</f>
        <v>手形</v>
      </c>
      <c r="AF52" s="273" t="str">
        <f>IF(B51=0,"",VLOOKUP(A51,テーブル1[],52,FALSE))</f>
        <v>加入</v>
      </c>
      <c r="AG52" s="339" t="str">
        <f>IF(A51="","",IF(VLOOKUP(A51,テーブル1[],61,FALSE)="","",VLOOKUP(A51,テーブル1[],61,FALSE)))</f>
        <v/>
      </c>
      <c r="AH52" s="507"/>
      <c r="AI52" s="490"/>
      <c r="AJ52" s="492"/>
      <c r="AK52" s="493"/>
      <c r="AL52" s="493"/>
      <c r="AM52" s="493"/>
      <c r="AN52" s="494"/>
      <c r="AO52" s="486"/>
      <c r="AP52" s="306"/>
      <c r="AQ52" s="306"/>
      <c r="AR52" s="306"/>
      <c r="AS52" s="306"/>
      <c r="AT52" s="306"/>
    </row>
    <row r="53" spans="1:46" ht="26.25" customHeight="1" x14ac:dyDescent="0.15">
      <c r="A53" s="500">
        <v>26</v>
      </c>
      <c r="B53" s="502">
        <f>IF(A53="","",VLOOKUP(A53,テーブル1[],66,FALSE))</f>
        <v>44064</v>
      </c>
      <c r="C53" s="504" t="str">
        <f>IF(A53="","",VLOOKUP(A53,テーブル1[],44,FALSE))</f>
        <v>二次下請</v>
      </c>
      <c r="D53" s="317" t="str">
        <f>IF(B53=0,"",VLOOKUP(A53,テーブル1[],2,FALSE))</f>
        <v>00026</v>
      </c>
      <c r="E53" s="479" t="str">
        <f>VLOOKUP(A53,テーブル1[],13,FALSE)</f>
        <v>建設業</v>
      </c>
      <c r="F53" s="480" t="str">
        <f>IF(A53="","",VLOOKUP(A53,テーブル1[],15,FALSE)&amp;" "&amp;VLOOKUP(A53,テーブル1[],16,FALSE))</f>
        <v>北海道知事 一般</v>
      </c>
      <c r="G53" s="480"/>
      <c r="H53" s="481">
        <f>IF(B53=0,"",IF(E53="無","",VLOOKUP(A53,テーブル1[],19,FALSE)+1825))</f>
        <v>45900</v>
      </c>
      <c r="I53" s="482" t="str">
        <f>IF(A53="","",IF(E53="無","",VLOOKUP(A53,テーブル1[],14,FALSE)))</f>
        <v>とび・土工</v>
      </c>
      <c r="J53" s="479">
        <f>VLOOKUP(A53,テーブル1[],20,FALSE)</f>
        <v>0</v>
      </c>
      <c r="K53" s="480" t="str">
        <f>IF(A53="","",VLOOKUP(A53,テーブル1[],22,FALSE)&amp;" "&amp;VLOOKUP(A53,テーブル1[],23,FALSE))</f>
        <v xml:space="preserve"> </v>
      </c>
      <c r="L53" s="480"/>
      <c r="M53" s="481">
        <f>IF(C53=0,"",IF(J53="無","",VLOOKUP(A53,テーブル1[],26,FALSE)+1825))</f>
        <v>1825</v>
      </c>
      <c r="N53" s="482" t="str">
        <f>IF(A53="","",IF(J53="無","",VLOOKUP(A53,テーブル1[],13,FALSE)))</f>
        <v>建設業</v>
      </c>
      <c r="O53" s="484" t="str">
        <f>IF(A53="","",VLOOKUP(A53,テーブル1[],8,FALSE))</f>
        <v>道路土工</v>
      </c>
      <c r="P53" s="495" t="str">
        <f>IF(A53="","",VLOOKUP(A53,テーブル1[],9,FALSE))</f>
        <v>道路土工、排水構造物工、舗装工、縁石工、構造物撤去工</v>
      </c>
      <c r="Q53" s="496" t="str">
        <f>IF(A53="","",VLOOKUP(A53,テーブル1[],28,FALSE))</f>
        <v>監督　二郎26</v>
      </c>
      <c r="R53" s="493" t="str">
        <f>IF(A53="","",VLOOKUP(A53,テーブル1[],29,FALSE))</f>
        <v>代理　二郎26</v>
      </c>
      <c r="S53" s="496" t="str">
        <f>IF(B53=0,"",IF(E53="他","-",VLOOKUP(A53,テーブル1[],32,FALSE)))</f>
        <v>主任　二子26</v>
      </c>
      <c r="T53" s="498" t="str">
        <f>IF(B53=0,"",IF(E53="他",VLOOKUP(A53,テーブル1[],32,FALSE),""))</f>
        <v/>
      </c>
      <c r="U53" s="437" t="str">
        <f>IF(A53="","",VLOOKUP(A53,テーブル1[],31,FALSE))</f>
        <v>非専任</v>
      </c>
      <c r="V53" s="496" t="str">
        <f>IF(A53="","",VLOOKUP(A53,テーブル1[],37,FALSE))</f>
        <v>〇</v>
      </c>
      <c r="W53" s="493" t="str">
        <f>IF(B53=0,"",IF(VLOOKUP(A53,テーブル1[],27,FALSE)="建退共・中退共","〇",IF(VLOOKUP(A53,テーブル1[],27,FALSE)="建退共","〇","-")))</f>
        <v>〇</v>
      </c>
      <c r="X53" s="493" t="str">
        <f>IF(B53=0,"",IF(VLOOKUP(A53,テーブル1[],27,FALSE)="建退共・中退共","〇",IF(VLOOKUP(A53,テーブル1[],27,FALSE)="中退共","〇","-")))</f>
        <v>-</v>
      </c>
      <c r="Y53" s="493" t="str">
        <f>IF(B53=0,"",IF(VLOOKUP(A53,テーブル1[],27,FALSE)="その他","〇","-"))</f>
        <v>-</v>
      </c>
      <c r="Z53" s="268">
        <f>IF(A53="","",VLOOKUP(A53,テーブル1[],56,FALSE))</f>
        <v>43991</v>
      </c>
      <c r="AA53" s="269" t="str">
        <f>IF(B53=0,"","〇")</f>
        <v>〇</v>
      </c>
      <c r="AB53" s="499">
        <f>IF(A53="","",VLOOKUP(A53,テーブル1[],63,FALSE))</f>
        <v>4345</v>
      </c>
      <c r="AC53" s="506">
        <f>IF(AB53=0,"",AB53/$AB$3)</f>
        <v>1.6092592592592592E-2</v>
      </c>
      <c r="AD53" s="337">
        <f>IF(A53="","",VLOOKUP(A53,テーブル1[],10,FALSE))</f>
        <v>43976</v>
      </c>
      <c r="AE53" s="270" t="str">
        <f>IF(B53=0,"","現金")</f>
        <v>現金</v>
      </c>
      <c r="AF53" s="271">
        <f>IF(B53=0,"",VLOOKUP(A53,テーブル1[],58,FALSE))</f>
        <v>100</v>
      </c>
      <c r="AG53" s="338" t="str">
        <f>IF(A53="","",VLOOKUP(A53,テーブル1[],60,FALSE))</f>
        <v>翌月末日</v>
      </c>
      <c r="AH53" s="507" t="str">
        <f>IF(A53="","",VLOOKUP(A53,テーブル1[],62,FALSE))</f>
        <v>労務・機械</v>
      </c>
      <c r="AI53" s="489" t="str">
        <f>IF(B53=0,"","－")</f>
        <v>－</v>
      </c>
      <c r="AJ53" s="491" t="str">
        <f>IF(B53=0,"","〇")</f>
        <v>〇</v>
      </c>
      <c r="AK53" s="493" t="str">
        <f>IF(A53="","",VLOOKUP(A53,テーブル1[],53,FALSE))</f>
        <v>無</v>
      </c>
      <c r="AL53" s="493" t="str">
        <f>IF(A53="","",VLOOKUP(A53,テーブル1[],54,FALSE))</f>
        <v>無</v>
      </c>
      <c r="AM53" s="493" t="str">
        <f>IF(A53="","",VLOOKUP(A53,テーブル1[],55,FALSE))</f>
        <v>無</v>
      </c>
      <c r="AN53" s="494" t="str">
        <f>IF(A53="","",IF(VLOOKUP(A53,テーブル1[],64,FALSE)="","",VLOOKUP(A53,テーブル1[],64,FALSE)))</f>
        <v>１５工業　株式会社　</v>
      </c>
      <c r="AO53" s="485">
        <v>26</v>
      </c>
      <c r="AP53" s="306"/>
      <c r="AQ53" s="306"/>
      <c r="AR53" s="306"/>
      <c r="AS53" s="306"/>
      <c r="AT53" s="306"/>
    </row>
    <row r="54" spans="1:46" ht="26.25" customHeight="1" x14ac:dyDescent="0.15">
      <c r="A54" s="501"/>
      <c r="B54" s="503"/>
      <c r="C54" s="505"/>
      <c r="D54" s="317" t="str">
        <f>IF(B53=0,"",VLOOKUP(A53,テーブル1[],3,FALSE))</f>
        <v>株式会社２６建商</v>
      </c>
      <c r="E54" s="479"/>
      <c r="F54" s="480" t="str">
        <f>IF(A53="","",VLOOKUP(A53,テーブル1[],17,FALSE)&amp;" "&amp;VLOOKUP(A53,テーブル1[],18,FALSE))</f>
        <v>般-2石 15716</v>
      </c>
      <c r="G54" s="480"/>
      <c r="H54" s="481"/>
      <c r="I54" s="483"/>
      <c r="J54" s="479"/>
      <c r="K54" s="480" t="str">
        <f>IF(A53="","",VLOOKUP(A53,テーブル1[],24,FALSE)&amp;" "&amp;VLOOKUP(A53,テーブル1[],25,FALSE))</f>
        <v xml:space="preserve"> </v>
      </c>
      <c r="L54" s="480"/>
      <c r="M54" s="481"/>
      <c r="N54" s="483"/>
      <c r="O54" s="484"/>
      <c r="P54" s="495"/>
      <c r="Q54" s="497"/>
      <c r="R54" s="493"/>
      <c r="S54" s="497"/>
      <c r="T54" s="498"/>
      <c r="U54" s="437" t="str">
        <f>IF(A53="","",VLOOKUP(A53,テーブル1[],33,FALSE))</f>
        <v>2級土木施工管理技士</v>
      </c>
      <c r="V54" s="497"/>
      <c r="W54" s="493"/>
      <c r="X54" s="493"/>
      <c r="Y54" s="493"/>
      <c r="Z54" s="272">
        <f>IF(A53="","",VLOOKUP(A53,テーブル1[],57,FALSE))</f>
        <v>2</v>
      </c>
      <c r="AA54" s="269" t="str">
        <f>IF(B53=0,"","〇")</f>
        <v>〇</v>
      </c>
      <c r="AB54" s="499"/>
      <c r="AC54" s="506"/>
      <c r="AD54" s="337">
        <f>IF(A53="","",VLOOKUP(A53,テーブル1[],11,FALSE))</f>
        <v>44278</v>
      </c>
      <c r="AE54" s="270" t="str">
        <f>IF(B53=0,"","手形")</f>
        <v>手形</v>
      </c>
      <c r="AF54" s="273" t="str">
        <f>IF(B53=0,"",VLOOKUP(A53,テーブル1[],52,FALSE))</f>
        <v>加入</v>
      </c>
      <c r="AG54" s="339" t="str">
        <f>IF(A53="","",IF(VLOOKUP(A53,テーブル1[],61,FALSE)="","",VLOOKUP(A53,テーブル1[],61,FALSE)))</f>
        <v/>
      </c>
      <c r="AH54" s="507"/>
      <c r="AI54" s="490"/>
      <c r="AJ54" s="492"/>
      <c r="AK54" s="493"/>
      <c r="AL54" s="493"/>
      <c r="AM54" s="493"/>
      <c r="AN54" s="494"/>
      <c r="AO54" s="486"/>
      <c r="AP54" s="306"/>
      <c r="AQ54" s="306"/>
      <c r="AR54" s="306"/>
      <c r="AS54" s="306"/>
      <c r="AT54" s="306"/>
    </row>
    <row r="55" spans="1:46" ht="26.25" customHeight="1" x14ac:dyDescent="0.15">
      <c r="A55" s="500">
        <v>27</v>
      </c>
      <c r="B55" s="502">
        <f>IF(A55="","",VLOOKUP(A55,テーブル1[],66,FALSE))</f>
        <v>44064</v>
      </c>
      <c r="C55" s="504" t="str">
        <f>IF(A55="","",VLOOKUP(A55,テーブル1[],44,FALSE))</f>
        <v>二次下請</v>
      </c>
      <c r="D55" s="317" t="str">
        <f>IF(B55=0,"",VLOOKUP(A55,テーブル1[],2,FALSE))</f>
        <v>00027</v>
      </c>
      <c r="E55" s="479" t="str">
        <f>VLOOKUP(A55,テーブル1[],13,FALSE)</f>
        <v>建設業</v>
      </c>
      <c r="F55" s="480" t="str">
        <f>IF(A55="","",VLOOKUP(A55,テーブル1[],15,FALSE)&amp;" "&amp;VLOOKUP(A55,テーブル1[],16,FALSE))</f>
        <v>北海道知事 一般</v>
      </c>
      <c r="G55" s="480"/>
      <c r="H55" s="481">
        <f>IF(B55=0,"",IF(E55="無","",VLOOKUP(A55,テーブル1[],19,FALSE)+1825))</f>
        <v>45164</v>
      </c>
      <c r="I55" s="482" t="str">
        <f>IF(A55="","",IF(E55="無","",VLOOKUP(A55,テーブル1[],14,FALSE)))</f>
        <v>とび・土工</v>
      </c>
      <c r="J55" s="479">
        <f>VLOOKUP(A55,テーブル1[],20,FALSE)</f>
        <v>0</v>
      </c>
      <c r="K55" s="480" t="str">
        <f>IF(A55="","",VLOOKUP(A55,テーブル1[],22,FALSE)&amp;" "&amp;VLOOKUP(A55,テーブル1[],23,FALSE))</f>
        <v xml:space="preserve"> </v>
      </c>
      <c r="L55" s="480"/>
      <c r="M55" s="481">
        <f>IF(C55=0,"",IF(J55="無","",VLOOKUP(A55,テーブル1[],26,FALSE)+1825))</f>
        <v>1825</v>
      </c>
      <c r="N55" s="482" t="str">
        <f>IF(A55="","",IF(J55="無","",VLOOKUP(A55,テーブル1[],13,FALSE)))</f>
        <v>建設業</v>
      </c>
      <c r="O55" s="484" t="str">
        <f>IF(A55="","",VLOOKUP(A55,テーブル1[],8,FALSE))</f>
        <v>道路土工</v>
      </c>
      <c r="P55" s="495" t="str">
        <f>IF(A55="","",VLOOKUP(A55,テーブル1[],9,FALSE))</f>
        <v>道路土工、排水構造物工、舗装工、縁石工、構造物撤去工</v>
      </c>
      <c r="Q55" s="496" t="str">
        <f>IF(A55="","",VLOOKUP(A55,テーブル1[],28,FALSE))</f>
        <v>監督　二郎27</v>
      </c>
      <c r="R55" s="493" t="str">
        <f>IF(A55="","",VLOOKUP(A55,テーブル1[],29,FALSE))</f>
        <v>代理　二郎27</v>
      </c>
      <c r="S55" s="496" t="str">
        <f>IF(B55=0,"",IF(E55="他","-",VLOOKUP(A55,テーブル1[],32,FALSE)))</f>
        <v>主任　二子27</v>
      </c>
      <c r="T55" s="498" t="str">
        <f>IF(B55=0,"",IF(E55="他",VLOOKUP(A55,テーブル1[],32,FALSE),""))</f>
        <v/>
      </c>
      <c r="U55" s="437" t="str">
        <f>IF(A55="","",VLOOKUP(A55,テーブル1[],31,FALSE))</f>
        <v>非専任</v>
      </c>
      <c r="V55" s="496" t="str">
        <f>IF(A55="","",VLOOKUP(A55,テーブル1[],37,FALSE))</f>
        <v>〇</v>
      </c>
      <c r="W55" s="493" t="str">
        <f>IF(B55=0,"",IF(VLOOKUP(A55,テーブル1[],27,FALSE)="建退共・中退共","〇",IF(VLOOKUP(A55,テーブル1[],27,FALSE)="建退共","〇","-")))</f>
        <v>〇</v>
      </c>
      <c r="X55" s="493" t="str">
        <f>IF(B55=0,"",IF(VLOOKUP(A55,テーブル1[],27,FALSE)="建退共・中退共","〇",IF(VLOOKUP(A55,テーブル1[],27,FALSE)="中退共","〇","-")))</f>
        <v>-</v>
      </c>
      <c r="Y55" s="493" t="str">
        <f>IF(B55=0,"",IF(VLOOKUP(A55,テーブル1[],27,FALSE)="その他","〇","-"))</f>
        <v>-</v>
      </c>
      <c r="Z55" s="268">
        <f>IF(A55="","",VLOOKUP(A55,テーブル1[],56,FALSE))</f>
        <v>44061</v>
      </c>
      <c r="AA55" s="269" t="str">
        <f>IF(B55=0,"","〇")</f>
        <v>〇</v>
      </c>
      <c r="AB55" s="499">
        <f>IF(A55="","",VLOOKUP(A55,テーブル1[],63,FALSE))</f>
        <v>3179</v>
      </c>
      <c r="AC55" s="506">
        <f>IF(AB55=0,"",AB55/$AB$3)</f>
        <v>1.1774074074074074E-2</v>
      </c>
      <c r="AD55" s="337">
        <f>IF(A55="","",VLOOKUP(A55,テーブル1[],10,FALSE))</f>
        <v>44067</v>
      </c>
      <c r="AE55" s="270" t="str">
        <f>IF(B55=0,"","現金")</f>
        <v>現金</v>
      </c>
      <c r="AF55" s="271">
        <f>IF(B55=0,"",VLOOKUP(A55,テーブル1[],58,FALSE))</f>
        <v>100</v>
      </c>
      <c r="AG55" s="338" t="str">
        <f>IF(A55="","",VLOOKUP(A55,テーブル1[],60,FALSE))</f>
        <v>翌月15日</v>
      </c>
      <c r="AH55" s="507" t="str">
        <f>IF(A55="","",VLOOKUP(A55,テーブル1[],62,FALSE))</f>
        <v>労務・機械</v>
      </c>
      <c r="AI55" s="489" t="str">
        <f>IF(B55=0,"","－")</f>
        <v>－</v>
      </c>
      <c r="AJ55" s="491" t="str">
        <f>IF(B55=0,"","〇")</f>
        <v>〇</v>
      </c>
      <c r="AK55" s="493" t="str">
        <f>IF(A55="","",VLOOKUP(A55,テーブル1[],53,FALSE))</f>
        <v>無</v>
      </c>
      <c r="AL55" s="493" t="str">
        <f>IF(A55="","",VLOOKUP(A55,テーブル1[],54,FALSE))</f>
        <v>無</v>
      </c>
      <c r="AM55" s="493" t="str">
        <f>IF(A55="","",VLOOKUP(A55,テーブル1[],55,FALSE))</f>
        <v>無</v>
      </c>
      <c r="AN55" s="494" t="str">
        <f>IF(A55="","",IF(VLOOKUP(A55,テーブル1[],64,FALSE)="","",VLOOKUP(A55,テーブル1[],64,FALSE)))</f>
        <v>１５工業　株式会社　</v>
      </c>
      <c r="AO55" s="485">
        <v>27</v>
      </c>
      <c r="AP55" s="306"/>
      <c r="AQ55" s="306"/>
      <c r="AR55" s="306"/>
      <c r="AS55" s="306"/>
      <c r="AT55" s="306"/>
    </row>
    <row r="56" spans="1:46" ht="26.25" customHeight="1" x14ac:dyDescent="0.15">
      <c r="A56" s="501"/>
      <c r="B56" s="503"/>
      <c r="C56" s="505"/>
      <c r="D56" s="317" t="str">
        <f>IF(B55=0,"",VLOOKUP(A55,テーブル1[],3,FALSE))</f>
        <v>㈱２７コーポレーション</v>
      </c>
      <c r="E56" s="479"/>
      <c r="F56" s="480" t="str">
        <f>IF(A55="","",VLOOKUP(A55,テーブル1[],17,FALSE)&amp;" "&amp;VLOOKUP(A55,テーブル1[],18,FALSE))</f>
        <v>般-X0石 2X149</v>
      </c>
      <c r="G56" s="480"/>
      <c r="H56" s="481"/>
      <c r="I56" s="483"/>
      <c r="J56" s="479"/>
      <c r="K56" s="480" t="str">
        <f>IF(A55="","",VLOOKUP(A55,テーブル1[],24,FALSE)&amp;" "&amp;VLOOKUP(A55,テーブル1[],25,FALSE))</f>
        <v xml:space="preserve"> </v>
      </c>
      <c r="L56" s="480"/>
      <c r="M56" s="481"/>
      <c r="N56" s="483"/>
      <c r="O56" s="484"/>
      <c r="P56" s="495"/>
      <c r="Q56" s="497"/>
      <c r="R56" s="493"/>
      <c r="S56" s="497"/>
      <c r="T56" s="498"/>
      <c r="U56" s="437" t="str">
        <f>IF(A55="","",VLOOKUP(A55,テーブル1[],33,FALSE))</f>
        <v>1級土木施工管理技士</v>
      </c>
      <c r="V56" s="497"/>
      <c r="W56" s="493"/>
      <c r="X56" s="493"/>
      <c r="Y56" s="493"/>
      <c r="Z56" s="272">
        <f>IF(A55="","",VLOOKUP(A55,テーブル1[],57,FALSE))</f>
        <v>3</v>
      </c>
      <c r="AA56" s="269" t="str">
        <f>IF(B55=0,"","〇")</f>
        <v>〇</v>
      </c>
      <c r="AB56" s="499"/>
      <c r="AC56" s="506"/>
      <c r="AD56" s="337">
        <f>IF(A55="","",VLOOKUP(A55,テーブル1[],11,FALSE))</f>
        <v>44278</v>
      </c>
      <c r="AE56" s="270" t="str">
        <f>IF(B55=0,"","手形")</f>
        <v>手形</v>
      </c>
      <c r="AF56" s="273" t="str">
        <f>IF(B55=0,"",VLOOKUP(A55,テーブル1[],52,FALSE))</f>
        <v>加入</v>
      </c>
      <c r="AG56" s="339" t="str">
        <f>IF(A55="","",IF(VLOOKUP(A55,テーブル1[],61,FALSE)="","",VLOOKUP(A55,テーブル1[],61,FALSE)))</f>
        <v/>
      </c>
      <c r="AH56" s="507"/>
      <c r="AI56" s="490"/>
      <c r="AJ56" s="492"/>
      <c r="AK56" s="493"/>
      <c r="AL56" s="493"/>
      <c r="AM56" s="493"/>
      <c r="AN56" s="494"/>
      <c r="AO56" s="486"/>
      <c r="AP56" s="306"/>
      <c r="AQ56" s="306"/>
      <c r="AR56" s="306"/>
      <c r="AS56" s="306"/>
      <c r="AT56" s="306"/>
    </row>
    <row r="57" spans="1:46" ht="26.25" customHeight="1" x14ac:dyDescent="0.15">
      <c r="A57" s="500">
        <v>28</v>
      </c>
      <c r="B57" s="502">
        <f>IF(A57="","",VLOOKUP(A57,テーブル1[],66,FALSE))</f>
        <v>44064</v>
      </c>
      <c r="C57" s="504" t="str">
        <f>IF(A57="","",VLOOKUP(A57,テーブル1[],44,FALSE))</f>
        <v>二次下請</v>
      </c>
      <c r="D57" s="317" t="str">
        <f>IF(B57=0,"",VLOOKUP(A57,テーブル1[],2,FALSE))</f>
        <v>00028</v>
      </c>
      <c r="E57" s="479" t="str">
        <f>VLOOKUP(A57,テーブル1[],13,FALSE)</f>
        <v>建設業</v>
      </c>
      <c r="F57" s="480" t="str">
        <f>IF(A57="","",VLOOKUP(A57,テーブル1[],15,FALSE)&amp;" "&amp;VLOOKUP(A57,テーブル1[],16,FALSE))</f>
        <v>北海道知事 一般</v>
      </c>
      <c r="G57" s="480"/>
      <c r="H57" s="481">
        <f>IF(B57=0,"",IF(E57="無","",VLOOKUP(A57,テーブル1[],19,FALSE)+1825))</f>
        <v>45713</v>
      </c>
      <c r="I57" s="482" t="str">
        <f>IF(A57="","",IF(E57="無","",VLOOKUP(A57,テーブル1[],14,FALSE)))</f>
        <v>とび・土工</v>
      </c>
      <c r="J57" s="479">
        <f>VLOOKUP(A57,テーブル1[],20,FALSE)</f>
        <v>0</v>
      </c>
      <c r="K57" s="480" t="str">
        <f>IF(A57="","",VLOOKUP(A57,テーブル1[],22,FALSE)&amp;" "&amp;VLOOKUP(A57,テーブル1[],23,FALSE))</f>
        <v xml:space="preserve"> </v>
      </c>
      <c r="L57" s="480"/>
      <c r="M57" s="481">
        <f>IF(C57=0,"",IF(J57="無","",VLOOKUP(A57,テーブル1[],26,FALSE)+1825))</f>
        <v>1825</v>
      </c>
      <c r="N57" s="482" t="str">
        <f>IF(A57="","",IF(J57="無","",VLOOKUP(A57,テーブル1[],13,FALSE)))</f>
        <v>建設業</v>
      </c>
      <c r="O57" s="484" t="str">
        <f>IF(A57="","",VLOOKUP(A57,テーブル1[],8,FALSE))</f>
        <v>道路土工</v>
      </c>
      <c r="P57" s="495" t="str">
        <f>IF(A57="","",VLOOKUP(A57,テーブル1[],9,FALSE))</f>
        <v>道路土工、排水構造物工、舗装工、縁石工、構造物撤去工</v>
      </c>
      <c r="Q57" s="496" t="str">
        <f>IF(A57="","",VLOOKUP(A57,テーブル1[],28,FALSE))</f>
        <v>監督　二郎28</v>
      </c>
      <c r="R57" s="493" t="str">
        <f>IF(A57="","",VLOOKUP(A57,テーブル1[],29,FALSE))</f>
        <v>代理　二郎28</v>
      </c>
      <c r="S57" s="496" t="str">
        <f>IF(B57=0,"",IF(E57="他","-",VLOOKUP(A57,テーブル1[],32,FALSE)))</f>
        <v>主任　二子28</v>
      </c>
      <c r="T57" s="498" t="str">
        <f>IF(B57=0,"",IF(E57="他",VLOOKUP(A57,テーブル1[],32,FALSE),""))</f>
        <v/>
      </c>
      <c r="U57" s="437" t="str">
        <f>IF(A57="","",VLOOKUP(A57,テーブル1[],31,FALSE))</f>
        <v>非専任</v>
      </c>
      <c r="V57" s="496" t="str">
        <f>IF(A57="","",VLOOKUP(A57,テーブル1[],37,FALSE))</f>
        <v>〇</v>
      </c>
      <c r="W57" s="493" t="str">
        <f>IF(B57=0,"",IF(VLOOKUP(A57,テーブル1[],27,FALSE)="建退共・中退共","〇",IF(VLOOKUP(A57,テーブル1[],27,FALSE)="建退共","〇","-")))</f>
        <v>〇</v>
      </c>
      <c r="X57" s="493" t="str">
        <f>IF(B57=0,"",IF(VLOOKUP(A57,テーブル1[],27,FALSE)="建退共・中退共","〇",IF(VLOOKUP(A57,テーブル1[],27,FALSE)="中退共","〇","-")))</f>
        <v>-</v>
      </c>
      <c r="Y57" s="493" t="str">
        <f>IF(B57=0,"",IF(VLOOKUP(A57,テーブル1[],27,FALSE)="その他","〇","-"))</f>
        <v>-</v>
      </c>
      <c r="Z57" s="268">
        <f>IF(A57="","",VLOOKUP(A57,テーブル1[],56,FALSE))</f>
        <v>44061</v>
      </c>
      <c r="AA57" s="269" t="str">
        <f>IF(B57=0,"","〇")</f>
        <v>〇</v>
      </c>
      <c r="AB57" s="499">
        <f>IF(A57="","",VLOOKUP(A57,テーブル1[],63,FALSE))</f>
        <v>2387</v>
      </c>
      <c r="AC57" s="506">
        <f>IF(AB57=0,"",AB57/$AB$3)</f>
        <v>8.840740740740741E-3</v>
      </c>
      <c r="AD57" s="337">
        <f>IF(A57="","",VLOOKUP(A57,テーブル1[],10,FALSE))</f>
        <v>44067</v>
      </c>
      <c r="AE57" s="270" t="str">
        <f>IF(B57=0,"","現金")</f>
        <v>現金</v>
      </c>
      <c r="AF57" s="271">
        <f>IF(B57=0,"",VLOOKUP(A57,テーブル1[],58,FALSE))</f>
        <v>100</v>
      </c>
      <c r="AG57" s="338" t="str">
        <f>IF(A57="","",VLOOKUP(A57,テーブル1[],60,FALSE))</f>
        <v>翌月15日</v>
      </c>
      <c r="AH57" s="507" t="str">
        <f>IF(A57="","",VLOOKUP(A57,テーブル1[],62,FALSE))</f>
        <v>労務・機械</v>
      </c>
      <c r="AI57" s="489" t="str">
        <f>IF(B57=0,"","－")</f>
        <v>－</v>
      </c>
      <c r="AJ57" s="491" t="str">
        <f>IF(B57=0,"","〇")</f>
        <v>〇</v>
      </c>
      <c r="AK57" s="493" t="str">
        <f>IF(A57="","",VLOOKUP(A57,テーブル1[],53,FALSE))</f>
        <v>無</v>
      </c>
      <c r="AL57" s="493" t="str">
        <f>IF(A57="","",VLOOKUP(A57,テーブル1[],54,FALSE))</f>
        <v>無</v>
      </c>
      <c r="AM57" s="493" t="str">
        <f>IF(A57="","",VLOOKUP(A57,テーブル1[],55,FALSE))</f>
        <v>無</v>
      </c>
      <c r="AN57" s="494" t="str">
        <f>IF(A57="","",IF(VLOOKUP(A57,テーブル1[],64,FALSE)="","",VLOOKUP(A57,テーブル1[],64,FALSE)))</f>
        <v>１５工業　株式会社　</v>
      </c>
      <c r="AO57" s="485">
        <v>28</v>
      </c>
      <c r="AP57" s="306"/>
      <c r="AQ57" s="306"/>
      <c r="AR57" s="306"/>
      <c r="AS57" s="306"/>
      <c r="AT57" s="306"/>
    </row>
    <row r="58" spans="1:46" ht="26.25" customHeight="1" x14ac:dyDescent="0.15">
      <c r="A58" s="501"/>
      <c r="B58" s="503"/>
      <c r="C58" s="505"/>
      <c r="D58" s="317" t="str">
        <f>IF(B57=0,"",VLOOKUP(A57,テーブル1[],3,FALSE))</f>
        <v>２８建設工業㈱</v>
      </c>
      <c r="E58" s="479"/>
      <c r="F58" s="480" t="str">
        <f>IF(A57="","",VLOOKUP(A57,テーブル1[],17,FALSE)&amp;" "&amp;VLOOKUP(A57,テーブル1[],18,FALSE))</f>
        <v>般-1石 10147</v>
      </c>
      <c r="G58" s="480"/>
      <c r="H58" s="481"/>
      <c r="I58" s="483"/>
      <c r="J58" s="479"/>
      <c r="K58" s="480" t="str">
        <f>IF(A57="","",VLOOKUP(A57,テーブル1[],24,FALSE)&amp;" "&amp;VLOOKUP(A57,テーブル1[],25,FALSE))</f>
        <v xml:space="preserve"> </v>
      </c>
      <c r="L58" s="480"/>
      <c r="M58" s="481"/>
      <c r="N58" s="483"/>
      <c r="O58" s="484"/>
      <c r="P58" s="495"/>
      <c r="Q58" s="497"/>
      <c r="R58" s="493"/>
      <c r="S58" s="497"/>
      <c r="T58" s="498"/>
      <c r="U58" s="437" t="str">
        <f>IF(A57="","",VLOOKUP(A57,テーブル1[],33,FALSE))</f>
        <v>10年以上の実務経験</v>
      </c>
      <c r="V58" s="497"/>
      <c r="W58" s="493"/>
      <c r="X58" s="493"/>
      <c r="Y58" s="493"/>
      <c r="Z58" s="272">
        <f>IF(A57="","",VLOOKUP(A57,テーブル1[],57,FALSE))</f>
        <v>3</v>
      </c>
      <c r="AA58" s="269" t="str">
        <f>IF(B57=0,"","〇")</f>
        <v>〇</v>
      </c>
      <c r="AB58" s="499"/>
      <c r="AC58" s="506"/>
      <c r="AD58" s="337">
        <f>IF(A57="","",VLOOKUP(A57,テーブル1[],11,FALSE))</f>
        <v>44278</v>
      </c>
      <c r="AE58" s="270" t="str">
        <f>IF(B57=0,"","手形")</f>
        <v>手形</v>
      </c>
      <c r="AF58" s="273" t="str">
        <f>IF(B57=0,"",VLOOKUP(A57,テーブル1[],52,FALSE))</f>
        <v>加入</v>
      </c>
      <c r="AG58" s="339" t="str">
        <f>IF(A57="","",IF(VLOOKUP(A57,テーブル1[],61,FALSE)="","",VLOOKUP(A57,テーブル1[],61,FALSE)))</f>
        <v/>
      </c>
      <c r="AH58" s="507"/>
      <c r="AI58" s="490"/>
      <c r="AJ58" s="492"/>
      <c r="AK58" s="493"/>
      <c r="AL58" s="493"/>
      <c r="AM58" s="493"/>
      <c r="AN58" s="494"/>
      <c r="AO58" s="486"/>
      <c r="AP58" s="306"/>
      <c r="AQ58" s="306"/>
      <c r="AR58" s="306"/>
      <c r="AS58" s="306"/>
      <c r="AT58" s="306"/>
    </row>
    <row r="59" spans="1:46" ht="26.25" customHeight="1" x14ac:dyDescent="0.15">
      <c r="A59" s="500">
        <v>29</v>
      </c>
      <c r="B59" s="502" t="str">
        <f>IF(A66="","",VLOOKUP(A66,テーブル1[],66,FALSE))</f>
        <v/>
      </c>
      <c r="C59" s="504" t="str">
        <f>IF(A59="","",VLOOKUP(A59,テーブル1[],44,FALSE))</f>
        <v>二次下請</v>
      </c>
      <c r="D59" s="317" t="str">
        <f>IF(B59=0,"",VLOOKUP(A59,テーブル1[],2,FALSE))</f>
        <v>00029</v>
      </c>
      <c r="E59" s="479" t="str">
        <f>VLOOKUP(A59,テーブル1[],13,FALSE)</f>
        <v>建設業</v>
      </c>
      <c r="F59" s="480" t="str">
        <f>IF(A59="","",VLOOKUP(A59,テーブル1[],15,FALSE)&amp;" "&amp;VLOOKUP(A59,テーブル1[],16,FALSE))</f>
        <v>北海道知事 一般</v>
      </c>
      <c r="G59" s="480"/>
      <c r="H59" s="481">
        <f>IF(B59=0,"",IF(E59="無","",VLOOKUP(A59,テーブル1[],19,FALSE)+1825))</f>
        <v>45904</v>
      </c>
      <c r="I59" s="482" t="str">
        <f>IF(A59="","",IF(E59="無","",VLOOKUP(A59,テーブル1[],14,FALSE)))</f>
        <v>とび・土工</v>
      </c>
      <c r="J59" s="479">
        <f>VLOOKUP(A59,テーブル1[],20,FALSE)</f>
        <v>0</v>
      </c>
      <c r="K59" s="480" t="str">
        <f>IF(A59="","",VLOOKUP(A59,テーブル1[],22,FALSE)&amp;" "&amp;VLOOKUP(A59,テーブル1[],23,FALSE))</f>
        <v xml:space="preserve"> </v>
      </c>
      <c r="L59" s="480"/>
      <c r="M59" s="481">
        <f>IF(C59=0,"",IF(J59="無","",VLOOKUP(A59,テーブル1[],26,FALSE)+1825))</f>
        <v>1825</v>
      </c>
      <c r="N59" s="482" t="str">
        <f>IF(A59="","",IF(J59="無","",VLOOKUP(A59,テーブル1[],13,FALSE)))</f>
        <v>建設業</v>
      </c>
      <c r="O59" s="484" t="str">
        <f>IF(A59="","",VLOOKUP(A59,テーブル1[],8,FALSE))</f>
        <v>道路土工</v>
      </c>
      <c r="P59" s="495" t="str">
        <f>IF(A59="","",VLOOKUP(A59,テーブル1[],9,FALSE))</f>
        <v>道路土工、排水構造物工、舗装工、縁石工、道路付属施設工、構造物撤去工</v>
      </c>
      <c r="Q59" s="496" t="str">
        <f>IF(A59="","",VLOOKUP(A59,テーブル1[],28,FALSE))</f>
        <v>監督　二郎29</v>
      </c>
      <c r="R59" s="493" t="str">
        <f>IF(A59="","",VLOOKUP(A59,テーブル1[],29,FALSE))</f>
        <v>代理　二郎29</v>
      </c>
      <c r="S59" s="496" t="str">
        <f>IF(B59=0,"",IF(E59="他","-",VLOOKUP(A59,テーブル1[],32,FALSE)))</f>
        <v>主任　二子29</v>
      </c>
      <c r="T59" s="498" t="str">
        <f>IF(B59=0,"",IF(E59="他",VLOOKUP(A59,テーブル1[],32,FALSE),""))</f>
        <v/>
      </c>
      <c r="U59" s="437" t="str">
        <f>IF(A59="","",VLOOKUP(A59,テーブル1[],31,FALSE))</f>
        <v>非専任</v>
      </c>
      <c r="V59" s="496" t="str">
        <f>IF(A59="","",VLOOKUP(A59,テーブル1[],37,FALSE))</f>
        <v>〇</v>
      </c>
      <c r="W59" s="493" t="str">
        <f>IF(B59=0,"",IF(VLOOKUP(A59,テーブル1[],27,FALSE)="建退共・中退共","〇",IF(VLOOKUP(A59,テーブル1[],27,FALSE)="建退共","〇","-")))</f>
        <v>〇</v>
      </c>
      <c r="X59" s="493" t="str">
        <f>IF(B59=0,"",IF(VLOOKUP(A59,テーブル1[],27,FALSE)="建退共・中退共","〇",IF(VLOOKUP(A59,テーブル1[],27,FALSE)="中退共","〇","-")))</f>
        <v>-</v>
      </c>
      <c r="Y59" s="493" t="str">
        <f>IF(B59=0,"",IF(VLOOKUP(A59,テーブル1[],27,FALSE)="その他","〇","-"))</f>
        <v>-</v>
      </c>
      <c r="Z59" s="268">
        <f>IF(A59="","",VLOOKUP(A59,テーブル1[],56,FALSE))</f>
        <v>43991</v>
      </c>
      <c r="AA59" s="269" t="str">
        <f>IF(B59=0,"","〇")</f>
        <v>〇</v>
      </c>
      <c r="AB59" s="499">
        <f>IF(A59="","",VLOOKUP(A59,テーブル1[],63,FALSE))</f>
        <v>2618</v>
      </c>
      <c r="AC59" s="506">
        <f>IF(AB59=0,"",AB59/$AB$3)</f>
        <v>9.6962962962962966E-3</v>
      </c>
      <c r="AD59" s="337">
        <f>IF(A59="","",VLOOKUP(A59,テーブル1[],10,FALSE))</f>
        <v>43976</v>
      </c>
      <c r="AE59" s="270" t="str">
        <f>IF(B59=0,"","現金")</f>
        <v>現金</v>
      </c>
      <c r="AF59" s="271">
        <f>IF(B59=0,"",VLOOKUP(A59,テーブル1[],58,FALSE))</f>
        <v>50</v>
      </c>
      <c r="AG59" s="338" t="str">
        <f>IF(A59="","",VLOOKUP(A59,テーブル1[],60,FALSE))</f>
        <v>翌月末日</v>
      </c>
      <c r="AH59" s="507" t="str">
        <f>IF(A59="","",VLOOKUP(A59,テーブル1[],62,FALSE))</f>
        <v>労務・機械</v>
      </c>
      <c r="AI59" s="489" t="str">
        <f>IF(B59=0,"","－")</f>
        <v>－</v>
      </c>
      <c r="AJ59" s="491" t="str">
        <f>IF(B59=0,"","〇")</f>
        <v>〇</v>
      </c>
      <c r="AK59" s="493" t="str">
        <f>IF(A59="","",VLOOKUP(A59,テーブル1[],53,FALSE))</f>
        <v>無</v>
      </c>
      <c r="AL59" s="493" t="str">
        <f>IF(A59="","",VLOOKUP(A59,テーブル1[],54,FALSE))</f>
        <v>無</v>
      </c>
      <c r="AM59" s="493" t="str">
        <f>IF(A59="","",VLOOKUP(A59,テーブル1[],55,FALSE))</f>
        <v>無</v>
      </c>
      <c r="AN59" s="494" t="str">
        <f>IF(A59="","",IF(VLOOKUP(A59,テーブル1[],64,FALSE)="","",VLOOKUP(A59,テーブル1[],64,FALSE)))</f>
        <v>１５工業　株式会社　</v>
      </c>
      <c r="AO59" s="485">
        <v>29</v>
      </c>
      <c r="AP59" s="306"/>
      <c r="AQ59" s="306"/>
      <c r="AR59" s="306"/>
      <c r="AS59" s="306"/>
      <c r="AT59" s="306"/>
    </row>
    <row r="60" spans="1:46" ht="26.25" customHeight="1" x14ac:dyDescent="0.15">
      <c r="A60" s="501"/>
      <c r="B60" s="503"/>
      <c r="C60" s="505"/>
      <c r="D60" s="317" t="str">
        <f>IF(B59=0,"",VLOOKUP(A59,テーブル1[],3,FALSE))</f>
        <v>有限会社２９</v>
      </c>
      <c r="E60" s="479"/>
      <c r="F60" s="480" t="str">
        <f>IF(A59="","",VLOOKUP(A59,テーブル1[],17,FALSE)&amp;" "&amp;VLOOKUP(A59,テーブル1[],18,FALSE))</f>
        <v>般-2石 18949</v>
      </c>
      <c r="G60" s="480"/>
      <c r="H60" s="481"/>
      <c r="I60" s="483"/>
      <c r="J60" s="479"/>
      <c r="K60" s="480" t="str">
        <f>IF(A59="","",VLOOKUP(A59,テーブル1[],24,FALSE)&amp;" "&amp;VLOOKUP(A59,テーブル1[],25,FALSE))</f>
        <v xml:space="preserve"> </v>
      </c>
      <c r="L60" s="480"/>
      <c r="M60" s="481"/>
      <c r="N60" s="483"/>
      <c r="O60" s="484"/>
      <c r="P60" s="495"/>
      <c r="Q60" s="497"/>
      <c r="R60" s="493"/>
      <c r="S60" s="497"/>
      <c r="T60" s="498"/>
      <c r="U60" s="437" t="str">
        <f>IF(A59="","",VLOOKUP(A59,テーブル1[],33,FALSE))</f>
        <v>2級土木施工管理技士</v>
      </c>
      <c r="V60" s="497"/>
      <c r="W60" s="493"/>
      <c r="X60" s="493"/>
      <c r="Y60" s="493"/>
      <c r="Z60" s="272">
        <f>IF(A59="","",VLOOKUP(A59,テーブル1[],57,FALSE))</f>
        <v>2</v>
      </c>
      <c r="AA60" s="269" t="str">
        <f>IF(B59=0,"","〇")</f>
        <v>〇</v>
      </c>
      <c r="AB60" s="499"/>
      <c r="AC60" s="506"/>
      <c r="AD60" s="337">
        <f>IF(A59="","",VLOOKUP(A59,テーブル1[],11,FALSE))</f>
        <v>44278</v>
      </c>
      <c r="AE60" s="270" t="str">
        <f>IF(B59=0,"","手形")</f>
        <v>手形</v>
      </c>
      <c r="AF60" s="273" t="str">
        <f>IF(B59=0,"",VLOOKUP(A59,テーブル1[],52,FALSE))</f>
        <v>加入</v>
      </c>
      <c r="AG60" s="339" t="str">
        <f>IF(A59="","",IF(VLOOKUP(A59,テーブル1[],61,FALSE)="","",VLOOKUP(A59,テーブル1[],61,FALSE)))</f>
        <v>90日</v>
      </c>
      <c r="AH60" s="507"/>
      <c r="AI60" s="490"/>
      <c r="AJ60" s="492"/>
      <c r="AK60" s="493"/>
      <c r="AL60" s="493"/>
      <c r="AM60" s="493"/>
      <c r="AN60" s="494"/>
      <c r="AO60" s="486"/>
      <c r="AP60" s="306"/>
      <c r="AQ60" s="306"/>
      <c r="AR60" s="306"/>
      <c r="AS60" s="306"/>
      <c r="AT60" s="306"/>
    </row>
    <row r="61" spans="1:46" ht="26.25" customHeight="1" x14ac:dyDescent="0.15">
      <c r="A61" s="500">
        <v>30</v>
      </c>
      <c r="B61" s="502">
        <f>IF(A61="","",VLOOKUP(A61,テーブル1[],66,FALSE))</f>
        <v>44092</v>
      </c>
      <c r="C61" s="504" t="str">
        <f>IF(A61="","",VLOOKUP(A61,テーブル1[],44,FALSE))</f>
        <v>二次下請</v>
      </c>
      <c r="D61" s="317" t="str">
        <f>IF(B61=0,"",VLOOKUP(A61,テーブル1[],2,FALSE))</f>
        <v>00030</v>
      </c>
      <c r="E61" s="479" t="str">
        <f>VLOOKUP(A61,テーブル1[],13,FALSE)</f>
        <v>建設業</v>
      </c>
      <c r="F61" s="480" t="str">
        <f>IF(A61="","",VLOOKUP(A61,テーブル1[],15,FALSE)&amp;" "&amp;VLOOKUP(A61,テーブル1[],16,FALSE))</f>
        <v>北海道知事 一般</v>
      </c>
      <c r="G61" s="480"/>
      <c r="H61" s="481">
        <f>IF(B61=0,"",IF(E61="無","",VLOOKUP(A61,テーブル1[],19,FALSE)+1825))</f>
        <v>45918</v>
      </c>
      <c r="I61" s="482" t="str">
        <f>IF(A61="","",IF(E61="無","",VLOOKUP(A61,テーブル1[],14,FALSE)))</f>
        <v>とび・土工、一般貨物自動車運送</v>
      </c>
      <c r="J61" s="479">
        <f>VLOOKUP(A61,テーブル1[],20,FALSE)</f>
        <v>0</v>
      </c>
      <c r="K61" s="480" t="str">
        <f>IF(A61="","",VLOOKUP(A61,テーブル1[],22,FALSE)&amp;" "&amp;VLOOKUP(A61,テーブル1[],23,FALSE))</f>
        <v xml:space="preserve"> </v>
      </c>
      <c r="L61" s="480"/>
      <c r="M61" s="481">
        <f>IF(C61=0,"",IF(J61="無","",VLOOKUP(A61,テーブル1[],26,FALSE)+1825))</f>
        <v>1825</v>
      </c>
      <c r="N61" s="482" t="str">
        <f>IF(A61="","",IF(J61="無","",VLOOKUP(A61,テーブル1[],13,FALSE)))</f>
        <v>建設業</v>
      </c>
      <c r="O61" s="484" t="str">
        <f>IF(A61="","",VLOOKUP(A61,テーブル1[],8,FALSE))</f>
        <v>踏掛版工</v>
      </c>
      <c r="P61" s="495" t="str">
        <f>IF(A61="","",VLOOKUP(A61,テーブル1[],9,FALSE))</f>
        <v>踏掛版工、構造物撤去工、情報ボックス工、旧橋撤去工、仮設工</v>
      </c>
      <c r="Q61" s="496" t="str">
        <f>IF(A61="","",VLOOKUP(A61,テーブル1[],28,FALSE))</f>
        <v>監督　二郎30</v>
      </c>
      <c r="R61" s="493" t="str">
        <f>IF(A61="","",VLOOKUP(A61,テーブル1[],29,FALSE))</f>
        <v>代理　二郎30</v>
      </c>
      <c r="S61" s="496" t="str">
        <f>IF(B61=0,"",IF(E61="他","-",VLOOKUP(A61,テーブル1[],32,FALSE)))</f>
        <v>主任　二子30</v>
      </c>
      <c r="T61" s="498" t="str">
        <f>IF(B61=0,"",IF(E61="他",VLOOKUP(A61,テーブル1[],32,FALSE),""))</f>
        <v/>
      </c>
      <c r="U61" s="437" t="str">
        <f>IF(A61="","",VLOOKUP(A61,テーブル1[],31,FALSE))</f>
        <v>非専任</v>
      </c>
      <c r="V61" s="496" t="str">
        <f>IF(A61="","",VLOOKUP(A61,テーブル1[],37,FALSE))</f>
        <v>〇</v>
      </c>
      <c r="W61" s="493" t="str">
        <f>IF(B61=0,"",IF(VLOOKUP(A61,テーブル1[],27,FALSE)="建退共・中退共","〇",IF(VLOOKUP(A61,テーブル1[],27,FALSE)="建退共","〇","-")))</f>
        <v>〇</v>
      </c>
      <c r="X61" s="493" t="str">
        <f>IF(B61=0,"",IF(VLOOKUP(A61,テーブル1[],27,FALSE)="建退共・中退共","〇",IF(VLOOKUP(A61,テーブル1[],27,FALSE)="中退共","〇","-")))</f>
        <v>-</v>
      </c>
      <c r="Y61" s="493" t="str">
        <f>IF(B61=0,"",IF(VLOOKUP(A61,テーブル1[],27,FALSE)="その他","〇","-"))</f>
        <v>-</v>
      </c>
      <c r="Z61" s="268">
        <f>IF(A61="","",VLOOKUP(A61,テーブル1[],56,FALSE))</f>
        <v>43923</v>
      </c>
      <c r="AA61" s="269" t="str">
        <f>IF(B61=0,"","〇")</f>
        <v>〇</v>
      </c>
      <c r="AB61" s="499">
        <f>IF(A61="","",VLOOKUP(A61,テーブル1[],63,FALSE))</f>
        <v>6600</v>
      </c>
      <c r="AC61" s="506">
        <f>IF(AB61=0,"",AB61/$AB$3)</f>
        <v>2.4444444444444446E-2</v>
      </c>
      <c r="AD61" s="337">
        <f>IF(A61="","",VLOOKUP(A61,テーブル1[],10,FALSE))</f>
        <v>43962</v>
      </c>
      <c r="AE61" s="270" t="str">
        <f>IF(B61=0,"","現金")</f>
        <v>現金</v>
      </c>
      <c r="AF61" s="271">
        <f>IF(B61=0,"",VLOOKUP(A61,テーブル1[],58,FALSE))</f>
        <v>100</v>
      </c>
      <c r="AG61" s="338" t="str">
        <f>IF(A61="","",VLOOKUP(A61,テーブル1[],60,FALSE))</f>
        <v>翌月末日</v>
      </c>
      <c r="AH61" s="507" t="str">
        <f>IF(A61="","",VLOOKUP(A61,テーブル1[],62,FALSE))</f>
        <v>労務・機械</v>
      </c>
      <c r="AI61" s="489" t="str">
        <f>IF(B61=0,"","－")</f>
        <v>－</v>
      </c>
      <c r="AJ61" s="491" t="str">
        <f>IF(B61=0,"","〇")</f>
        <v>〇</v>
      </c>
      <c r="AK61" s="493" t="str">
        <f>IF(A61="","",VLOOKUP(A61,テーブル1[],53,FALSE))</f>
        <v>無</v>
      </c>
      <c r="AL61" s="493" t="str">
        <f>IF(A61="","",VLOOKUP(A61,テーブル1[],54,FALSE))</f>
        <v>無</v>
      </c>
      <c r="AM61" s="493" t="str">
        <f>IF(A61="","",VLOOKUP(A61,テーブル1[],55,FALSE))</f>
        <v>無</v>
      </c>
      <c r="AN61" s="494" t="str">
        <f>IF(A61="","",IF(VLOOKUP(A61,テーブル1[],64,FALSE)="","",VLOOKUP(A61,テーブル1[],64,FALSE)))</f>
        <v>有限会社０３組</v>
      </c>
      <c r="AO61" s="485">
        <v>30</v>
      </c>
      <c r="AP61" s="306"/>
      <c r="AQ61" s="306"/>
      <c r="AR61" s="306"/>
      <c r="AS61" s="306"/>
      <c r="AT61" s="306"/>
    </row>
    <row r="62" spans="1:46" ht="26.25" customHeight="1" x14ac:dyDescent="0.15">
      <c r="A62" s="501"/>
      <c r="B62" s="503"/>
      <c r="C62" s="505"/>
      <c r="D62" s="317" t="str">
        <f>IF(B61=0,"",VLOOKUP(A61,テーブル1[],3,FALSE))</f>
        <v>有限会社３０</v>
      </c>
      <c r="E62" s="479"/>
      <c r="F62" s="480" t="str">
        <f>IF(A61="","",VLOOKUP(A61,テーブル1[],17,FALSE)&amp;" "&amp;VLOOKUP(A61,テーブル1[],18,FALSE))</f>
        <v>般-2空 02958</v>
      </c>
      <c r="G62" s="480"/>
      <c r="H62" s="481"/>
      <c r="I62" s="483"/>
      <c r="J62" s="479"/>
      <c r="K62" s="480" t="str">
        <f>IF(A61="","",VLOOKUP(A61,テーブル1[],24,FALSE)&amp;" "&amp;VLOOKUP(A61,テーブル1[],25,FALSE))</f>
        <v xml:space="preserve"> </v>
      </c>
      <c r="L62" s="480"/>
      <c r="M62" s="481"/>
      <c r="N62" s="483"/>
      <c r="O62" s="484"/>
      <c r="P62" s="495"/>
      <c r="Q62" s="497"/>
      <c r="R62" s="493"/>
      <c r="S62" s="497"/>
      <c r="T62" s="498"/>
      <c r="U62" s="437" t="str">
        <f>IF(A61="","",VLOOKUP(A61,テーブル1[],33,FALSE))</f>
        <v>2級土木施工管理技士</v>
      </c>
      <c r="V62" s="497"/>
      <c r="W62" s="493"/>
      <c r="X62" s="493"/>
      <c r="Y62" s="493"/>
      <c r="Z62" s="272">
        <f>IF(A61="","",VLOOKUP(A61,テーブル1[],57,FALSE))</f>
        <v>9</v>
      </c>
      <c r="AA62" s="269" t="str">
        <f>IF(B61=0,"","〇")</f>
        <v>〇</v>
      </c>
      <c r="AB62" s="499"/>
      <c r="AC62" s="506"/>
      <c r="AD62" s="337">
        <f>IF(A61="","",VLOOKUP(A61,テーブル1[],11,FALSE))</f>
        <v>44275</v>
      </c>
      <c r="AE62" s="270" t="str">
        <f>IF(B61=0,"","手形")</f>
        <v>手形</v>
      </c>
      <c r="AF62" s="273" t="str">
        <f>IF(B61=0,"",VLOOKUP(A61,テーブル1[],52,FALSE))</f>
        <v>加入</v>
      </c>
      <c r="AG62" s="339" t="str">
        <f>IF(A61="","",IF(VLOOKUP(A61,テーブル1[],61,FALSE)="","",VLOOKUP(A61,テーブル1[],61,FALSE)))</f>
        <v/>
      </c>
      <c r="AH62" s="507"/>
      <c r="AI62" s="490"/>
      <c r="AJ62" s="492"/>
      <c r="AK62" s="493"/>
      <c r="AL62" s="493"/>
      <c r="AM62" s="493"/>
      <c r="AN62" s="494"/>
      <c r="AO62" s="486"/>
      <c r="AP62" s="306"/>
      <c r="AQ62" s="306"/>
      <c r="AR62" s="306"/>
      <c r="AS62" s="306"/>
      <c r="AT62" s="306"/>
    </row>
    <row r="63" spans="1:46" ht="26.25" customHeight="1" x14ac:dyDescent="0.15">
      <c r="A63" s="500">
        <v>31</v>
      </c>
      <c r="B63" s="502">
        <f>IF(A63="","",VLOOKUP(A63,テーブル1[],66,FALSE))</f>
        <v>44092</v>
      </c>
      <c r="C63" s="504" t="str">
        <f>IF(A63="","",VLOOKUP(A63,テーブル1[],44,FALSE))</f>
        <v>一次下請</v>
      </c>
      <c r="D63" s="317" t="str">
        <f>IF(B63=0,"",VLOOKUP(A63,テーブル1[],2,FALSE))</f>
        <v>00031</v>
      </c>
      <c r="E63" s="479" t="str">
        <f>VLOOKUP(A63,テーブル1[],13,FALSE)</f>
        <v>建設業</v>
      </c>
      <c r="F63" s="480" t="str">
        <f>IF(A63="","",VLOOKUP(A63,テーブル1[],15,FALSE)&amp;" "&amp;VLOOKUP(A63,テーブル1[],16,FALSE))</f>
        <v>北海道知事 一般</v>
      </c>
      <c r="G63" s="480"/>
      <c r="H63" s="481">
        <f>IF(B63=0,"",IF(E63="無","",VLOOKUP(A63,テーブル1[],19,FALSE)+1825))</f>
        <v>44433</v>
      </c>
      <c r="I63" s="482" t="str">
        <f>IF(A63="","",IF(E63="無","",VLOOKUP(A63,テーブル1[],14,FALSE)))</f>
        <v>とび・土工</v>
      </c>
      <c r="J63" s="479">
        <f>VLOOKUP(A63,テーブル1[],20,FALSE)</f>
        <v>0</v>
      </c>
      <c r="K63" s="480" t="str">
        <f>IF(A63="","",VLOOKUP(A63,テーブル1[],22,FALSE)&amp;" "&amp;VLOOKUP(A63,テーブル1[],23,FALSE))</f>
        <v xml:space="preserve"> </v>
      </c>
      <c r="L63" s="480"/>
      <c r="M63" s="481">
        <f>IF(C63=0,"",IF(J63="無","",VLOOKUP(A63,テーブル1[],26,FALSE)+1825))</f>
        <v>1825</v>
      </c>
      <c r="N63" s="482" t="str">
        <f>IF(A63="","",IF(J63="無","",VLOOKUP(A63,テーブル1[],13,FALSE)))</f>
        <v>建設業</v>
      </c>
      <c r="O63" s="484" t="str">
        <f>IF(A63="","",VLOOKUP(A63,テーブル1[],8,FALSE))</f>
        <v>仮設工</v>
      </c>
      <c r="P63" s="495" t="str">
        <f>IF(A63="","",VLOOKUP(A63,テーブル1[],9,FALSE))</f>
        <v>仮設工</v>
      </c>
      <c r="Q63" s="496" t="str">
        <f>IF(A63="","",VLOOKUP(A63,テーブル1[],28,FALSE))</f>
        <v>監督　二郎31</v>
      </c>
      <c r="R63" s="493" t="str">
        <f>IF(A63="","",VLOOKUP(A63,テーブル1[],29,FALSE))</f>
        <v>代理　二郎31</v>
      </c>
      <c r="S63" s="496" t="str">
        <f>IF(B63=0,"",IF(E63="他","-",VLOOKUP(A63,テーブル1[],32,FALSE)))</f>
        <v>主任　二子31</v>
      </c>
      <c r="T63" s="498" t="str">
        <f>IF(B63=0,"",IF(E63="他",VLOOKUP(A63,テーブル1[],32,FALSE),""))</f>
        <v/>
      </c>
      <c r="U63" s="437" t="str">
        <f>IF(A63="","",VLOOKUP(A63,テーブル1[],31,FALSE))</f>
        <v>非専任</v>
      </c>
      <c r="V63" s="496" t="str">
        <f>IF(A63="","",VLOOKUP(A63,テーブル1[],37,FALSE))</f>
        <v>〇</v>
      </c>
      <c r="W63" s="493" t="str">
        <f>IF(B63=0,"",IF(VLOOKUP(A63,テーブル1[],27,FALSE)="建退共・中退共","〇",IF(VLOOKUP(A63,テーブル1[],27,FALSE)="建退共","〇","-")))</f>
        <v>〇</v>
      </c>
      <c r="X63" s="493" t="str">
        <f>IF(B63=0,"",IF(VLOOKUP(A63,テーブル1[],27,FALSE)="建退共・中退共","〇",IF(VLOOKUP(A63,テーブル1[],27,FALSE)="中退共","〇","-")))</f>
        <v>-</v>
      </c>
      <c r="Y63" s="493" t="str">
        <f>IF(B63=0,"",IF(VLOOKUP(A63,テーブル1[],27,FALSE)="その他","〇","-"))</f>
        <v>-</v>
      </c>
      <c r="Z63" s="268">
        <f>IF(A63="","",VLOOKUP(A63,テーブル1[],56,FALSE))</f>
        <v>44090</v>
      </c>
      <c r="AA63" s="269" t="str">
        <f>IF(B63=0,"","〇")</f>
        <v>〇</v>
      </c>
      <c r="AB63" s="499">
        <f>IF(A63="","",VLOOKUP(A63,テーブル1[],63,FALSE))</f>
        <v>990</v>
      </c>
      <c r="AC63" s="506">
        <f>IF(AB63=0,"",AB63/$AB$3)</f>
        <v>3.6666666666666666E-3</v>
      </c>
      <c r="AD63" s="337">
        <f>IF(A63="","",VLOOKUP(A63,テーブル1[],10,FALSE))</f>
        <v>44098</v>
      </c>
      <c r="AE63" s="270" t="str">
        <f>IF(B63=0,"","現金")</f>
        <v>現金</v>
      </c>
      <c r="AF63" s="271">
        <f>IF(B63=0,"",VLOOKUP(A63,テーブル1[],58,FALSE))</f>
        <v>100</v>
      </c>
      <c r="AG63" s="338" t="str">
        <f>IF(A63="","",VLOOKUP(A63,テーブル1[],60,FALSE))</f>
        <v>翌月25日</v>
      </c>
      <c r="AH63" s="507" t="str">
        <f>IF(A63="","",VLOOKUP(A63,テーブル1[],62,FALSE))</f>
        <v>労務（機械支給）</v>
      </c>
      <c r="AI63" s="489" t="str">
        <f>IF(B63=0,"","－")</f>
        <v>－</v>
      </c>
      <c r="AJ63" s="491" t="str">
        <f>IF(B63=0,"","〇")</f>
        <v>〇</v>
      </c>
      <c r="AK63" s="493" t="str">
        <f>IF(A63="","",VLOOKUP(A63,テーブル1[],53,FALSE))</f>
        <v>無</v>
      </c>
      <c r="AL63" s="493" t="str">
        <f>IF(A63="","",VLOOKUP(A63,テーブル1[],54,FALSE))</f>
        <v>無</v>
      </c>
      <c r="AM63" s="493" t="str">
        <f>IF(A63="","",VLOOKUP(A63,テーブル1[],55,FALSE))</f>
        <v>無</v>
      </c>
      <c r="AN63" s="494" t="str">
        <f>IF(A63="","",IF(VLOOKUP(A63,テーブル1[],64,FALSE)="","",VLOOKUP(A63,テーブル1[],64,FALSE)))</f>
        <v>株式会社０１元請組</v>
      </c>
      <c r="AO63" s="485">
        <v>31</v>
      </c>
      <c r="AP63" s="306"/>
      <c r="AQ63" s="306"/>
      <c r="AR63" s="306"/>
      <c r="AS63" s="306"/>
      <c r="AT63" s="306"/>
    </row>
    <row r="64" spans="1:46" ht="26.25" customHeight="1" x14ac:dyDescent="0.15">
      <c r="A64" s="501"/>
      <c r="B64" s="503"/>
      <c r="C64" s="505"/>
      <c r="D64" s="317" t="str">
        <f>IF(B63=0,"",VLOOKUP(A63,テーブル1[],3,FALSE))</f>
        <v>３１興業株式会社</v>
      </c>
      <c r="E64" s="479"/>
      <c r="F64" s="480" t="str">
        <f>IF(A63="","",VLOOKUP(A63,テーブル1[],17,FALSE)&amp;" "&amp;VLOOKUP(A63,テーブル1[],18,FALSE))</f>
        <v>般-28石 19282</v>
      </c>
      <c r="G64" s="480"/>
      <c r="H64" s="481"/>
      <c r="I64" s="483"/>
      <c r="J64" s="479"/>
      <c r="K64" s="480" t="str">
        <f>IF(A63="","",VLOOKUP(A63,テーブル1[],24,FALSE)&amp;" "&amp;VLOOKUP(A63,テーブル1[],25,FALSE))</f>
        <v xml:space="preserve"> </v>
      </c>
      <c r="L64" s="480"/>
      <c r="M64" s="481"/>
      <c r="N64" s="483"/>
      <c r="O64" s="484"/>
      <c r="P64" s="495"/>
      <c r="Q64" s="497"/>
      <c r="R64" s="493"/>
      <c r="S64" s="497"/>
      <c r="T64" s="498"/>
      <c r="U64" s="437" t="str">
        <f>IF(A63="","",VLOOKUP(A63,テーブル1[],33,FALSE))</f>
        <v>10年以上の実務経験</v>
      </c>
      <c r="V64" s="497"/>
      <c r="W64" s="493"/>
      <c r="X64" s="493"/>
      <c r="Y64" s="493"/>
      <c r="Z64" s="272" t="str">
        <f>IF(A63="","",VLOOKUP(A63,テーブル1[],57,FALSE))</f>
        <v>3日</v>
      </c>
      <c r="AA64" s="269" t="str">
        <f>IF(B63=0,"","〇")</f>
        <v>〇</v>
      </c>
      <c r="AB64" s="499"/>
      <c r="AC64" s="506"/>
      <c r="AD64" s="337">
        <f>IF(A63="","",VLOOKUP(A63,テーブル1[],11,FALSE))</f>
        <v>44119</v>
      </c>
      <c r="AE64" s="270" t="str">
        <f>IF(B63=0,"","手形")</f>
        <v>手形</v>
      </c>
      <c r="AF64" s="273" t="str">
        <f>IF(B63=0,"",VLOOKUP(A63,テーブル1[],52,FALSE))</f>
        <v>加入</v>
      </c>
      <c r="AG64" s="339" t="str">
        <f>IF(A63="","",IF(VLOOKUP(A63,テーブル1[],61,FALSE)="","",VLOOKUP(A63,テーブル1[],61,FALSE)))</f>
        <v/>
      </c>
      <c r="AH64" s="507"/>
      <c r="AI64" s="490"/>
      <c r="AJ64" s="492"/>
      <c r="AK64" s="493"/>
      <c r="AL64" s="493"/>
      <c r="AM64" s="493"/>
      <c r="AN64" s="494"/>
      <c r="AO64" s="486"/>
      <c r="AP64" s="306"/>
      <c r="AQ64" s="306"/>
      <c r="AR64" s="306"/>
      <c r="AS64" s="306"/>
      <c r="AT64" s="306"/>
    </row>
    <row r="65" spans="1:46" ht="26.25" customHeight="1" x14ac:dyDescent="0.15">
      <c r="A65" s="500">
        <v>32</v>
      </c>
      <c r="B65" s="502">
        <f>IF(A65="","",VLOOKUP(A65,テーブル1[],66,FALSE))</f>
        <v>44105</v>
      </c>
      <c r="C65" s="504" t="str">
        <f>IF(A65="","",VLOOKUP(A65,テーブル1[],44,FALSE))</f>
        <v>二次下請</v>
      </c>
      <c r="D65" s="317" t="str">
        <f>IF(B65=0,"",VLOOKUP(A65,テーブル1[],2,FALSE))</f>
        <v>00032</v>
      </c>
      <c r="E65" s="479" t="str">
        <f>VLOOKUP(A65,テーブル1[],13,FALSE)</f>
        <v>建設業</v>
      </c>
      <c r="F65" s="480" t="str">
        <f>IF(A65="","",VLOOKUP(A65,テーブル1[],15,FALSE)&amp;" "&amp;VLOOKUP(A65,テーブル1[],16,FALSE))</f>
        <v>北海道知事 一般</v>
      </c>
      <c r="G65" s="480"/>
      <c r="H65" s="481">
        <f>IF(B65=0,"",IF(E65="無","",VLOOKUP(A65,テーブル1[],19,FALSE)+1825))</f>
        <v>44759</v>
      </c>
      <c r="I65" s="495" t="str">
        <f>IF(A65="","",IF(E65="無","",VLOOKUP(A65,テーブル1[],14,FALSE)))</f>
        <v>とび・土工</v>
      </c>
      <c r="J65" s="479">
        <f>VLOOKUP(A65,テーブル1[],20,FALSE)</f>
        <v>0</v>
      </c>
      <c r="K65" s="480" t="str">
        <f>IF(A65="","",VLOOKUP(A65,テーブル1[],22,FALSE)&amp;" "&amp;VLOOKUP(A65,テーブル1[],23,FALSE))</f>
        <v xml:space="preserve"> </v>
      </c>
      <c r="L65" s="480"/>
      <c r="M65" s="481">
        <f>IF(C65=0,"",IF(J65="無","",VLOOKUP(A65,テーブル1[],26,FALSE)+1825))</f>
        <v>1825</v>
      </c>
      <c r="N65" s="482" t="str">
        <f>IF(A65="","",IF(J65="無","",VLOOKUP(A65,テーブル1[],13,FALSE)))</f>
        <v>建設業</v>
      </c>
      <c r="O65" s="484" t="str">
        <f>IF(A65="","",VLOOKUP(A65,テーブル1[],8,FALSE))</f>
        <v>旧橋撤去工</v>
      </c>
      <c r="P65" s="484" t="str">
        <f>IF(A65="","",VLOOKUP(A65,テーブル1[],9,FALSE))</f>
        <v>旧橋撤去工、仮設工の内　クレーン工事</v>
      </c>
      <c r="Q65" s="496" t="str">
        <f>IF(A65="","",VLOOKUP(A65,テーブル1[],28,FALSE))</f>
        <v>監督　二郎32</v>
      </c>
      <c r="R65" s="493" t="str">
        <f>IF(A65="","",VLOOKUP(A65,テーブル1[],29,FALSE))</f>
        <v>代理　二郎32</v>
      </c>
      <c r="S65" s="496" t="str">
        <f>IF(B65=0,"",IF(E65="他","-",VLOOKUP(A65,テーブル1[],32,FALSE)))</f>
        <v>主任　二子32</v>
      </c>
      <c r="T65" s="498" t="str">
        <f>IF(B65=0,"",IF(E65="他",VLOOKUP(A65,テーブル1[],32,FALSE),""))</f>
        <v/>
      </c>
      <c r="U65" s="437" t="str">
        <f>IF(A65="","",VLOOKUP(A65,テーブル1[],31,FALSE))</f>
        <v>専任</v>
      </c>
      <c r="V65" s="496" t="str">
        <f>IF(A65="","",VLOOKUP(A65,テーブル1[],37,FALSE))</f>
        <v>〇</v>
      </c>
      <c r="W65" s="493" t="str">
        <f>IF(B65=0,"",IF(VLOOKUP(A65,テーブル1[],27,FALSE)="建退共・中退共","〇",IF(VLOOKUP(A65,テーブル1[],27,FALSE)="建退共","〇","-")))</f>
        <v>-</v>
      </c>
      <c r="X65" s="493" t="str">
        <f>IF(B65=0,"",IF(VLOOKUP(A65,テーブル1[],27,FALSE)="建退共・中退共","〇",IF(VLOOKUP(A65,テーブル1[],27,FALSE)="中退共","〇","-")))</f>
        <v>〇</v>
      </c>
      <c r="Y65" s="493" t="str">
        <f>IF(B65=0,"",IF(VLOOKUP(A65,テーブル1[],27,FALSE)="その他","〇","-"))</f>
        <v>-</v>
      </c>
      <c r="Z65" s="268">
        <f>IF(A65="","",VLOOKUP(A65,テーブル1[],56,FALSE))</f>
        <v>44075</v>
      </c>
      <c r="AA65" s="270" t="str">
        <f>IF(B65=0,"","〇")</f>
        <v>〇</v>
      </c>
      <c r="AB65" s="499">
        <f>IF(A65="","",VLOOKUP(A65,テーブル1[],63,FALSE))</f>
        <v>45617</v>
      </c>
      <c r="AC65" s="506">
        <f>IF(AB65=0,"",AB65/$AB$3)</f>
        <v>0.16895185185185185</v>
      </c>
      <c r="AD65" s="337">
        <f>IF(A65="","",VLOOKUP(A65,テーブル1[],10,FALSE))</f>
        <v>44105</v>
      </c>
      <c r="AE65" s="270" t="str">
        <f>IF(B65=0,"","現金")</f>
        <v>現金</v>
      </c>
      <c r="AF65" s="271">
        <f>IF(B65=0,"",VLOOKUP(A65,テーブル1[],58,FALSE))</f>
        <v>100</v>
      </c>
      <c r="AG65" s="338" t="str">
        <f>IF(A65="","",VLOOKUP(A65,テーブル1[],60,FALSE))</f>
        <v>翌月末日</v>
      </c>
      <c r="AH65" s="507" t="str">
        <f>IF(A65="","",VLOOKUP(A65,テーブル1[],62,FALSE))</f>
        <v>労務・機械</v>
      </c>
      <c r="AI65" s="489" t="str">
        <f>IF(B65=0,"","－")</f>
        <v>－</v>
      </c>
      <c r="AJ65" s="489" t="str">
        <f>IF(B65=0,"","〇")</f>
        <v>〇</v>
      </c>
      <c r="AK65" s="493" t="str">
        <f>IF(A65="","",VLOOKUP(A65,テーブル1[],53,FALSE))</f>
        <v>無</v>
      </c>
      <c r="AL65" s="493" t="str">
        <f>IF(A65="","",VLOOKUP(A65,テーブル1[],54,FALSE))</f>
        <v>無</v>
      </c>
      <c r="AM65" s="493" t="str">
        <f>IF(A65="","",VLOOKUP(A65,テーブル1[],55,FALSE))</f>
        <v>無</v>
      </c>
      <c r="AN65" s="494" t="str">
        <f>IF(A65="","",IF(VLOOKUP(A65,テーブル1[],64,FALSE)="","",VLOOKUP(A65,テーブル1[],64,FALSE)))</f>
        <v>有限会社０３組</v>
      </c>
      <c r="AO65" s="485">
        <v>32</v>
      </c>
      <c r="AP65" s="306"/>
      <c r="AQ65" s="306"/>
      <c r="AR65" s="306"/>
      <c r="AS65" s="306"/>
      <c r="AT65" s="306"/>
    </row>
    <row r="66" spans="1:46" ht="26.25" customHeight="1" x14ac:dyDescent="0.15">
      <c r="A66" s="500"/>
      <c r="B66" s="503"/>
      <c r="C66" s="505"/>
      <c r="D66" s="317" t="str">
        <f>IF(B65=0,"",VLOOKUP(A65,テーブル1[],3,FALSE))</f>
        <v>株式会社３２重機</v>
      </c>
      <c r="E66" s="479"/>
      <c r="F66" s="480" t="str">
        <f>IF(A65="","",VLOOKUP(A65,テーブル1[],17,FALSE)&amp;" "&amp;VLOOKUP(A65,テーブル1[],18,FALSE))</f>
        <v>般-29胆 04247</v>
      </c>
      <c r="G66" s="480"/>
      <c r="H66" s="481"/>
      <c r="I66" s="508"/>
      <c r="J66" s="479"/>
      <c r="K66" s="480" t="str">
        <f>IF(A65="","",VLOOKUP(A65,テーブル1[],24,FALSE)&amp;" "&amp;VLOOKUP(A65,テーブル1[],25,FALSE))</f>
        <v xml:space="preserve"> </v>
      </c>
      <c r="L66" s="480"/>
      <c r="M66" s="481"/>
      <c r="N66" s="483"/>
      <c r="O66" s="484"/>
      <c r="P66" s="484"/>
      <c r="Q66" s="497"/>
      <c r="R66" s="493"/>
      <c r="S66" s="497"/>
      <c r="T66" s="498"/>
      <c r="U66" s="437" t="str">
        <f>IF(A65="","",VLOOKUP(A65,テーブル1[],33,FALSE))</f>
        <v>10年以上の実務経験</v>
      </c>
      <c r="V66" s="497"/>
      <c r="W66" s="493"/>
      <c r="X66" s="493"/>
      <c r="Y66" s="493"/>
      <c r="Z66" s="272">
        <f>IF(A65="","",VLOOKUP(A65,テーブル1[],57,FALSE))</f>
        <v>15</v>
      </c>
      <c r="AA66" s="270" t="str">
        <f>IF(B65=0,"","〇")</f>
        <v>〇</v>
      </c>
      <c r="AB66" s="499"/>
      <c r="AC66" s="506"/>
      <c r="AD66" s="337">
        <f>IF(A65="","",VLOOKUP(A65,テーブル1[],11,FALSE))</f>
        <v>44278</v>
      </c>
      <c r="AE66" s="270" t="str">
        <f>IF(B65=0,"","手形")</f>
        <v>手形</v>
      </c>
      <c r="AF66" s="273" t="str">
        <f>IF(B65=0,"",VLOOKUP(A65,テーブル1[],52,FALSE))</f>
        <v>加入</v>
      </c>
      <c r="AG66" s="339" t="str">
        <f>IF(A65="","",IF(VLOOKUP(A65,テーブル1[],61,FALSE)="","",VLOOKUP(A65,テーブル1[],61,FALSE)))</f>
        <v/>
      </c>
      <c r="AH66" s="507"/>
      <c r="AI66" s="490"/>
      <c r="AJ66" s="490"/>
      <c r="AK66" s="493"/>
      <c r="AL66" s="493"/>
      <c r="AM66" s="493"/>
      <c r="AN66" s="494"/>
      <c r="AO66" s="485"/>
      <c r="AP66" s="306"/>
      <c r="AQ66" s="306"/>
      <c r="AR66" s="306"/>
      <c r="AS66" s="306"/>
      <c r="AT66" s="306"/>
    </row>
    <row r="67" spans="1:46" ht="26.25" customHeight="1" x14ac:dyDescent="0.15">
      <c r="A67" s="500">
        <v>33</v>
      </c>
      <c r="B67" s="502">
        <f>IF(A67="","",VLOOKUP(A67,テーブル1[],66,FALSE))</f>
        <v>44105</v>
      </c>
      <c r="C67" s="504" t="str">
        <f>IF(A67="","",VLOOKUP(A67,テーブル1[],44,FALSE))</f>
        <v>二次下請</v>
      </c>
      <c r="D67" s="317" t="str">
        <f>IF(B67=0,"",VLOOKUP(A67,テーブル1[],2,FALSE))</f>
        <v>00033</v>
      </c>
      <c r="E67" s="479" t="str">
        <f>VLOOKUP(A67,テーブル1[],13,FALSE)</f>
        <v>建設業</v>
      </c>
      <c r="F67" s="480" t="str">
        <f>IF(A67="","",VLOOKUP(A67,テーブル1[],15,FALSE)&amp;" "&amp;VLOOKUP(A67,テーブル1[],16,FALSE))</f>
        <v>北海道知事 一般</v>
      </c>
      <c r="G67" s="480"/>
      <c r="H67" s="481">
        <f>IF(B67=0,"",IF(E67="無","",VLOOKUP(A67,テーブル1[],19,FALSE)+1825))</f>
        <v>44330</v>
      </c>
      <c r="I67" s="495" t="str">
        <f>IF(A67="","",IF(E67="無","",VLOOKUP(A67,テーブル1[],14,FALSE)))</f>
        <v>とび・土工</v>
      </c>
      <c r="J67" s="479">
        <f>VLOOKUP(A67,テーブル1[],20,FALSE)</f>
        <v>0</v>
      </c>
      <c r="K67" s="480" t="str">
        <f>IF(A67="","",VLOOKUP(A67,テーブル1[],22,FALSE)&amp;" "&amp;VLOOKUP(A67,テーブル1[],23,FALSE))</f>
        <v xml:space="preserve"> </v>
      </c>
      <c r="L67" s="480"/>
      <c r="M67" s="481">
        <f>IF(C67=0,"",IF(J67="無","",VLOOKUP(A67,テーブル1[],26,FALSE)+1825))</f>
        <v>1825</v>
      </c>
      <c r="N67" s="482" t="str">
        <f>IF(A67="","",IF(J67="無","",VLOOKUP(A67,テーブル1[],13,FALSE)))</f>
        <v>建設業</v>
      </c>
      <c r="O67" s="484" t="str">
        <f>IF(A67="","",VLOOKUP(A67,テーブル1[],8,FALSE))</f>
        <v>旧橋撤去工</v>
      </c>
      <c r="P67" s="484" t="str">
        <f>IF(A67="","",VLOOKUP(A67,テーブル1[],9,FALSE))</f>
        <v>旧橋撤去工</v>
      </c>
      <c r="Q67" s="496" t="str">
        <f>IF(A67="","",VLOOKUP(A67,テーブル1[],28,FALSE))</f>
        <v>監督　二郎33</v>
      </c>
      <c r="R67" s="493" t="str">
        <f>IF(A67="","",VLOOKUP(A67,テーブル1[],29,FALSE))</f>
        <v>代理　二郎33</v>
      </c>
      <c r="S67" s="496" t="str">
        <f>IF(B67=0,"",IF(E67="他","-",VLOOKUP(A67,テーブル1[],32,FALSE)))</f>
        <v>主任　二子33</v>
      </c>
      <c r="T67" s="498" t="str">
        <f>IF(B67=0,"",IF(E67="他",VLOOKUP(A67,テーブル1[],32,FALSE),""))</f>
        <v/>
      </c>
      <c r="U67" s="437" t="str">
        <f>IF(A67="","",VLOOKUP(A67,テーブル1[],31,FALSE))</f>
        <v>非専任</v>
      </c>
      <c r="V67" s="496" t="str">
        <f>IF(A67="","",VLOOKUP(A67,テーブル1[],37,FALSE))</f>
        <v>〇</v>
      </c>
      <c r="W67" s="493" t="str">
        <f>IF(B67=0,"",IF(VLOOKUP(A67,テーブル1[],27,FALSE)="建退共・中退共","〇",IF(VLOOKUP(A67,テーブル1[],27,FALSE)="建退共","〇","-")))</f>
        <v>-</v>
      </c>
      <c r="X67" s="493" t="str">
        <f>IF(B67=0,"",IF(VLOOKUP(A67,テーブル1[],27,FALSE)="建退共・中退共","〇",IF(VLOOKUP(A67,テーブル1[],27,FALSE)="中退共","〇","-")))</f>
        <v>〇</v>
      </c>
      <c r="Y67" s="493" t="str">
        <f>IF(B67=0,"",IF(VLOOKUP(A67,テーブル1[],27,FALSE)="その他","〇","-"))</f>
        <v>-</v>
      </c>
      <c r="Z67" s="268">
        <f>IF(A67="","",VLOOKUP(A67,テーブル1[],56,FALSE))</f>
        <v>44075</v>
      </c>
      <c r="AA67" s="269" t="str">
        <f>IF(B67=0,"","〇")</f>
        <v>〇</v>
      </c>
      <c r="AB67" s="499">
        <f>IF(A67="","",VLOOKUP(A67,テーブル1[],63,FALSE))</f>
        <v>26114</v>
      </c>
      <c r="AC67" s="506">
        <f>IF(AB67=0,"",AB67/$AB$3)</f>
        <v>9.6718518518518523E-2</v>
      </c>
      <c r="AD67" s="337">
        <f>IF(A67="","",VLOOKUP(A67,テーブル1[],10,FALSE))</f>
        <v>44105</v>
      </c>
      <c r="AE67" s="270" t="str">
        <f>IF(B67=0,"","現金")</f>
        <v>現金</v>
      </c>
      <c r="AF67" s="271">
        <f>IF(B67=0,"",VLOOKUP(A67,テーブル1[],58,FALSE))</f>
        <v>100</v>
      </c>
      <c r="AG67" s="338" t="str">
        <f>IF(A67="","",VLOOKUP(A67,テーブル1[],60,FALSE))</f>
        <v>翌月末日</v>
      </c>
      <c r="AH67" s="507" t="str">
        <f>IF(A67="","",VLOOKUP(A67,テーブル1[],62,FALSE))</f>
        <v>労務・機械</v>
      </c>
      <c r="AI67" s="489" t="str">
        <f>IF(B67=0,"","－")</f>
        <v>－</v>
      </c>
      <c r="AJ67" s="491" t="str">
        <f>IF(B67=0,"","〇")</f>
        <v>〇</v>
      </c>
      <c r="AK67" s="493" t="str">
        <f>IF(A67="","",VLOOKUP(A67,テーブル1[],53,FALSE))</f>
        <v>無</v>
      </c>
      <c r="AL67" s="493" t="str">
        <f>IF(A67="","",VLOOKUP(A67,テーブル1[],54,FALSE))</f>
        <v>無</v>
      </c>
      <c r="AM67" s="493" t="str">
        <f>IF(A67="","",VLOOKUP(A67,テーブル1[],55,FALSE))</f>
        <v>無</v>
      </c>
      <c r="AN67" s="494" t="str">
        <f>IF(A67="","",IF(VLOOKUP(A67,テーブル1[],64,FALSE)="","",VLOOKUP(A67,テーブル1[],64,FALSE)))</f>
        <v>有限会社０３組</v>
      </c>
      <c r="AO67" s="485">
        <v>33</v>
      </c>
      <c r="AP67" s="306"/>
      <c r="AQ67" s="306"/>
      <c r="AR67" s="306"/>
      <c r="AS67" s="306"/>
      <c r="AT67" s="306"/>
    </row>
    <row r="68" spans="1:46" ht="26.25" customHeight="1" x14ac:dyDescent="0.15">
      <c r="A68" s="501"/>
      <c r="B68" s="503"/>
      <c r="C68" s="505"/>
      <c r="D68" s="317" t="str">
        <f>IF(B67=0,"",VLOOKUP(A67,テーブル1[],3,FALSE))</f>
        <v>３３㈱</v>
      </c>
      <c r="E68" s="479"/>
      <c r="F68" s="480" t="str">
        <f>IF(A67="","",VLOOKUP(A67,テーブル1[],17,FALSE)&amp;" "&amp;VLOOKUP(A67,テーブル1[],18,FALSE))</f>
        <v>般-28石 19161</v>
      </c>
      <c r="G68" s="480"/>
      <c r="H68" s="481"/>
      <c r="I68" s="508"/>
      <c r="J68" s="479"/>
      <c r="K68" s="480" t="str">
        <f>IF(A67="","",VLOOKUP(A67,テーブル1[],24,FALSE)&amp;" "&amp;VLOOKUP(A67,テーブル1[],25,FALSE))</f>
        <v xml:space="preserve"> </v>
      </c>
      <c r="L68" s="480"/>
      <c r="M68" s="481"/>
      <c r="N68" s="483"/>
      <c r="O68" s="484"/>
      <c r="P68" s="484"/>
      <c r="Q68" s="497"/>
      <c r="R68" s="493"/>
      <c r="S68" s="497"/>
      <c r="T68" s="498"/>
      <c r="U68" s="437" t="str">
        <f>IF(A67="","",VLOOKUP(A67,テーブル1[],33,FALSE))</f>
        <v>2級土木施工管理技士</v>
      </c>
      <c r="V68" s="497"/>
      <c r="W68" s="493"/>
      <c r="X68" s="493"/>
      <c r="Y68" s="493"/>
      <c r="Z68" s="272">
        <f>IF(A67="","",VLOOKUP(A67,テーブル1[],57,FALSE))</f>
        <v>15</v>
      </c>
      <c r="AA68" s="269" t="str">
        <f>IF(B67=0,"","〇")</f>
        <v>〇</v>
      </c>
      <c r="AB68" s="499"/>
      <c r="AC68" s="506"/>
      <c r="AD68" s="337">
        <f>IF(A67="","",VLOOKUP(A67,テーブル1[],11,FALSE))</f>
        <v>44278</v>
      </c>
      <c r="AE68" s="270" t="str">
        <f>IF(B67=0,"","手形")</f>
        <v>手形</v>
      </c>
      <c r="AF68" s="273" t="str">
        <f>IF(B67=0,"",VLOOKUP(A67,テーブル1[],52,FALSE))</f>
        <v>加入</v>
      </c>
      <c r="AG68" s="339" t="str">
        <f>IF(A67="","",IF(VLOOKUP(A67,テーブル1[],61,FALSE)="","",VLOOKUP(A67,テーブル1[],61,FALSE)))</f>
        <v/>
      </c>
      <c r="AH68" s="507"/>
      <c r="AI68" s="490"/>
      <c r="AJ68" s="492"/>
      <c r="AK68" s="493"/>
      <c r="AL68" s="493"/>
      <c r="AM68" s="493"/>
      <c r="AN68" s="494"/>
      <c r="AO68" s="486"/>
      <c r="AP68" s="306"/>
      <c r="AQ68" s="306"/>
      <c r="AR68" s="306"/>
      <c r="AS68" s="306"/>
      <c r="AT68" s="306"/>
    </row>
    <row r="69" spans="1:46" ht="26.25" customHeight="1" x14ac:dyDescent="0.15">
      <c r="A69" s="500">
        <v>34</v>
      </c>
      <c r="B69" s="502">
        <f>IF(A69="","",VLOOKUP(A69,テーブル1[],66,FALSE))</f>
        <v>44105</v>
      </c>
      <c r="C69" s="504" t="str">
        <f>IF(A69="","",VLOOKUP(A69,テーブル1[],44,FALSE))</f>
        <v>二次下請</v>
      </c>
      <c r="D69" s="317" t="str">
        <f>IF(B69=0,"",VLOOKUP(A69,テーブル1[],2,FALSE))</f>
        <v>00034</v>
      </c>
      <c r="E69" s="479" t="str">
        <f>VLOOKUP(A69,テーブル1[],13,FALSE)</f>
        <v>建設業</v>
      </c>
      <c r="F69" s="480" t="str">
        <f>IF(A69="","",VLOOKUP(A69,テーブル1[],15,FALSE)&amp;" "&amp;VLOOKUP(A69,テーブル1[],16,FALSE))</f>
        <v>北海道知事 一般</v>
      </c>
      <c r="G69" s="480"/>
      <c r="H69" s="481">
        <f>IF(B69=0,"",IF(E69="無","",VLOOKUP(A69,テーブル1[],19,FALSE)+1825))</f>
        <v>45052</v>
      </c>
      <c r="I69" s="495" t="str">
        <f>IF(A69="","",IF(E69="無","",VLOOKUP(A69,テーブル1[],14,FALSE)))</f>
        <v>とび・土工</v>
      </c>
      <c r="J69" s="479">
        <f>VLOOKUP(A69,テーブル1[],20,FALSE)</f>
        <v>0</v>
      </c>
      <c r="K69" s="480" t="str">
        <f>IF(A69="","",VLOOKUP(A69,テーブル1[],22,FALSE)&amp;" "&amp;VLOOKUP(A69,テーブル1[],23,FALSE))</f>
        <v xml:space="preserve"> </v>
      </c>
      <c r="L69" s="480"/>
      <c r="M69" s="481">
        <f>IF(C69=0,"",IF(J69="無","",VLOOKUP(A69,テーブル1[],26,FALSE)+1825))</f>
        <v>1825</v>
      </c>
      <c r="N69" s="482" t="str">
        <f>IF(A69="","",IF(J69="無","",VLOOKUP(A69,テーブル1[],13,FALSE)))</f>
        <v>建設業</v>
      </c>
      <c r="O69" s="484" t="str">
        <f>IF(A69="","",VLOOKUP(A69,テーブル1[],8,FALSE))</f>
        <v>仮設工の内　鋼矢板圧入・引抜工事</v>
      </c>
      <c r="P69" s="484" t="str">
        <f>IF(A69="","",VLOOKUP(A69,テーブル1[],9,FALSE))</f>
        <v>仮設工の内　鋼矢板圧入・引抜工事</v>
      </c>
      <c r="Q69" s="496" t="str">
        <f>IF(A69="","",VLOOKUP(A69,テーブル1[],28,FALSE))</f>
        <v>監督　二郎34</v>
      </c>
      <c r="R69" s="493" t="str">
        <f>IF(A69="","",VLOOKUP(A69,テーブル1[],29,FALSE))</f>
        <v>代理　二郎34</v>
      </c>
      <c r="S69" s="496" t="str">
        <f>IF(B69=0,"",IF(E69="他","-",VLOOKUP(A69,テーブル1[],32,FALSE)))</f>
        <v>主任　二子34</v>
      </c>
      <c r="T69" s="498" t="str">
        <f>IF(B69=0,"",IF(E69="他",VLOOKUP(A69,テーブル1[],32,FALSE),""))</f>
        <v/>
      </c>
      <c r="U69" s="437" t="str">
        <f>IF(A69="","",VLOOKUP(A69,テーブル1[],31,FALSE))</f>
        <v>非専任</v>
      </c>
      <c r="V69" s="496" t="str">
        <f>IF(A69="","",VLOOKUP(A69,テーブル1[],37,FALSE))</f>
        <v>〇</v>
      </c>
      <c r="W69" s="493" t="str">
        <f>IF(B69=0,"",IF(VLOOKUP(A69,テーブル1[],27,FALSE)="建退共・中退共","〇",IF(VLOOKUP(A69,テーブル1[],27,FALSE)="建退共","〇","-")))</f>
        <v>〇</v>
      </c>
      <c r="X69" s="493" t="str">
        <f>IF(B69=0,"",IF(VLOOKUP(A69,テーブル1[],27,FALSE)="建退共・中退共","〇",IF(VLOOKUP(A69,テーブル1[],27,FALSE)="中退共","〇","-")))</f>
        <v>-</v>
      </c>
      <c r="Y69" s="493" t="str">
        <f>IF(B69=0,"",IF(VLOOKUP(A69,テーブル1[],27,FALSE)="その他","〇","-"))</f>
        <v>-</v>
      </c>
      <c r="Z69" s="268">
        <f>IF(A69="","",VLOOKUP(A69,テーブル1[],56,FALSE))</f>
        <v>44075</v>
      </c>
      <c r="AA69" s="269" t="str">
        <f>IF(B69=0,"","〇")</f>
        <v>〇</v>
      </c>
      <c r="AB69" s="499">
        <f>IF(A69="","",VLOOKUP(A69,テーブル1[],63,FALSE))</f>
        <v>1936</v>
      </c>
      <c r="AC69" s="506">
        <f>IF(AB69=0,"",AB69/$AB$3)</f>
        <v>7.1703703703703704E-3</v>
      </c>
      <c r="AD69" s="337">
        <f>IF(A69="","",VLOOKUP(A69,テーブル1[],10,FALSE))</f>
        <v>44105</v>
      </c>
      <c r="AE69" s="270" t="str">
        <f>IF(B69=0,"","現金")</f>
        <v>現金</v>
      </c>
      <c r="AF69" s="271">
        <f>IF(B69=0,"",VLOOKUP(A69,テーブル1[],58,FALSE))</f>
        <v>100</v>
      </c>
      <c r="AG69" s="338" t="str">
        <f>IF(A69="","",VLOOKUP(A69,テーブル1[],60,FALSE))</f>
        <v>翌月末日</v>
      </c>
      <c r="AH69" s="507" t="str">
        <f>IF(A69="","",VLOOKUP(A69,テーブル1[],62,FALSE))</f>
        <v>労務・機械</v>
      </c>
      <c r="AI69" s="489" t="str">
        <f>IF(B69=0,"","－")</f>
        <v>－</v>
      </c>
      <c r="AJ69" s="491" t="str">
        <f>IF(B69=0,"","〇")</f>
        <v>〇</v>
      </c>
      <c r="AK69" s="493" t="str">
        <f>IF(A69="","",VLOOKUP(A69,テーブル1[],53,FALSE))</f>
        <v>無</v>
      </c>
      <c r="AL69" s="493" t="str">
        <f>IF(A69="","",VLOOKUP(A69,テーブル1[],54,FALSE))</f>
        <v>無</v>
      </c>
      <c r="AM69" s="493" t="str">
        <f>IF(A69="","",VLOOKUP(A69,テーブル1[],55,FALSE))</f>
        <v>無</v>
      </c>
      <c r="AN69" s="494" t="str">
        <f>IF(A69="","",IF(VLOOKUP(A69,テーブル1[],64,FALSE)="","",VLOOKUP(A69,テーブル1[],64,FALSE)))</f>
        <v>有限会社０３組</v>
      </c>
      <c r="AO69" s="485">
        <v>34</v>
      </c>
      <c r="AP69" s="306"/>
      <c r="AQ69" s="306"/>
      <c r="AR69" s="306"/>
      <c r="AS69" s="306"/>
      <c r="AT69" s="306"/>
    </row>
    <row r="70" spans="1:46" ht="26.25" customHeight="1" x14ac:dyDescent="0.15">
      <c r="A70" s="501"/>
      <c r="B70" s="503"/>
      <c r="C70" s="505"/>
      <c r="D70" s="317" t="str">
        <f>IF(B69=0,"",VLOOKUP(A69,テーブル1[],3,FALSE))</f>
        <v>３４技建株式会社</v>
      </c>
      <c r="E70" s="479"/>
      <c r="F70" s="480" t="str">
        <f>IF(A69="","",VLOOKUP(A69,テーブル1[],17,FALSE)&amp;" "&amp;VLOOKUP(A69,テーブル1[],18,FALSE))</f>
        <v>般-X0石 16105</v>
      </c>
      <c r="G70" s="480"/>
      <c r="H70" s="481"/>
      <c r="I70" s="508"/>
      <c r="J70" s="479"/>
      <c r="K70" s="480" t="str">
        <f>IF(A69="","",VLOOKUP(A69,テーブル1[],24,FALSE)&amp;" "&amp;VLOOKUP(A69,テーブル1[],25,FALSE))</f>
        <v xml:space="preserve"> </v>
      </c>
      <c r="L70" s="480"/>
      <c r="M70" s="481"/>
      <c r="N70" s="483"/>
      <c r="O70" s="484"/>
      <c r="P70" s="484"/>
      <c r="Q70" s="497"/>
      <c r="R70" s="493"/>
      <c r="S70" s="497"/>
      <c r="T70" s="498"/>
      <c r="U70" s="437" t="str">
        <f>IF(A69="","",VLOOKUP(A69,テーブル1[],33,FALSE))</f>
        <v>2級建設機械施工技士</v>
      </c>
      <c r="V70" s="497"/>
      <c r="W70" s="493"/>
      <c r="X70" s="493"/>
      <c r="Y70" s="493"/>
      <c r="Z70" s="272">
        <f>IF(A69="","",VLOOKUP(A69,テーブル1[],57,FALSE))</f>
        <v>15</v>
      </c>
      <c r="AA70" s="269" t="str">
        <f>IF(B69=0,"","〇")</f>
        <v>〇</v>
      </c>
      <c r="AB70" s="499"/>
      <c r="AC70" s="506"/>
      <c r="AD70" s="337">
        <f>IF(A69="","",VLOOKUP(A69,テーブル1[],11,FALSE))</f>
        <v>44278</v>
      </c>
      <c r="AE70" s="270" t="str">
        <f>IF(B69=0,"","手形")</f>
        <v>手形</v>
      </c>
      <c r="AF70" s="273" t="str">
        <f>IF(B69=0,"",VLOOKUP(A69,テーブル1[],52,FALSE))</f>
        <v>加入</v>
      </c>
      <c r="AG70" s="339" t="str">
        <f>IF(A69="","",IF(VLOOKUP(A69,テーブル1[],61,FALSE)="","",VLOOKUP(A69,テーブル1[],61,FALSE)))</f>
        <v/>
      </c>
      <c r="AH70" s="507"/>
      <c r="AI70" s="490"/>
      <c r="AJ70" s="492"/>
      <c r="AK70" s="493"/>
      <c r="AL70" s="493"/>
      <c r="AM70" s="493"/>
      <c r="AN70" s="494"/>
      <c r="AO70" s="486"/>
      <c r="AP70" s="306"/>
      <c r="AQ70" s="306"/>
      <c r="AR70" s="306"/>
      <c r="AS70" s="306"/>
      <c r="AT70" s="306"/>
    </row>
    <row r="71" spans="1:46" ht="26.25" customHeight="1" x14ac:dyDescent="0.15">
      <c r="A71" s="500">
        <v>35</v>
      </c>
      <c r="B71" s="502">
        <f>IF(A71="","",VLOOKUP(A71,テーブル1[],66,FALSE))</f>
        <v>44105</v>
      </c>
      <c r="C71" s="504" t="str">
        <f>IF(A71="","",VLOOKUP(A71,テーブル1[],44,FALSE))</f>
        <v>一次下請</v>
      </c>
      <c r="D71" s="317" t="str">
        <f>IF(B71=0,"",VLOOKUP(A71,テーブル1[],2,FALSE))</f>
        <v>00035</v>
      </c>
      <c r="E71" s="479" t="str">
        <f>VLOOKUP(A71,テーブル1[],13,FALSE)</f>
        <v>建設業</v>
      </c>
      <c r="F71" s="480" t="str">
        <f>IF(A71="","",VLOOKUP(A71,テーブル1[],15,FALSE)&amp;" "&amp;VLOOKUP(A71,テーブル1[],16,FALSE))</f>
        <v>北海道知事 一般</v>
      </c>
      <c r="G71" s="480"/>
      <c r="H71" s="481">
        <f>IF(B71=0,"",IF(E71="無","",VLOOKUP(A71,テーブル1[],19,FALSE)+1825))</f>
        <v>44433</v>
      </c>
      <c r="I71" s="495" t="str">
        <f>IF(A71="","",IF(E71="無","",VLOOKUP(A71,テーブル1[],14,FALSE)))</f>
        <v>とび・土工</v>
      </c>
      <c r="J71" s="479">
        <f>VLOOKUP(A71,テーブル1[],20,FALSE)</f>
        <v>0</v>
      </c>
      <c r="K71" s="480" t="str">
        <f>IF(A71="","",VLOOKUP(A71,テーブル1[],22,FALSE)&amp;" "&amp;VLOOKUP(A71,テーブル1[],23,FALSE))</f>
        <v xml:space="preserve"> </v>
      </c>
      <c r="L71" s="480"/>
      <c r="M71" s="481">
        <f>IF(C71=0,"",IF(J71="無","",VLOOKUP(A71,テーブル1[],26,FALSE)+1825))</f>
        <v>1825</v>
      </c>
      <c r="N71" s="482" t="str">
        <f>IF(A71="","",IF(J71="無","",VLOOKUP(A71,テーブル1[],13,FALSE)))</f>
        <v>建設業</v>
      </c>
      <c r="O71" s="484" t="str">
        <f>IF(A71="","",VLOOKUP(A71,テーブル1[],8,FALSE))</f>
        <v>仮設工</v>
      </c>
      <c r="P71" s="484" t="str">
        <f>IF(A71="","",VLOOKUP(A71,テーブル1[],9,FALSE))</f>
        <v>仮設工</v>
      </c>
      <c r="Q71" s="496" t="str">
        <f>IF(A71="","",VLOOKUP(A71,テーブル1[],28,FALSE))</f>
        <v>監督　二郎35</v>
      </c>
      <c r="R71" s="493" t="str">
        <f>IF(A71="","",VLOOKUP(A71,テーブル1[],29,FALSE))</f>
        <v>代理　二郎35</v>
      </c>
      <c r="S71" s="496" t="str">
        <f>IF(B71=0,"",IF(E71="他","-",VLOOKUP(A71,テーブル1[],32,FALSE)))</f>
        <v>主任　二子35</v>
      </c>
      <c r="T71" s="498" t="str">
        <f>IF(B71=0,"",IF(E71="他",VLOOKUP(A71,テーブル1[],32,FALSE),""))</f>
        <v/>
      </c>
      <c r="U71" s="437" t="str">
        <f>IF(A71="","",VLOOKUP(A71,テーブル1[],31,FALSE))</f>
        <v>非専任</v>
      </c>
      <c r="V71" s="496" t="str">
        <f>IF(A71="","",VLOOKUP(A71,テーブル1[],37,FALSE))</f>
        <v>〇</v>
      </c>
      <c r="W71" s="493" t="str">
        <f>IF(B71=0,"",IF(VLOOKUP(A71,テーブル1[],27,FALSE)="建退共・中退共","〇",IF(VLOOKUP(A71,テーブル1[],27,FALSE)="建退共","〇","-")))</f>
        <v>〇</v>
      </c>
      <c r="X71" s="493" t="str">
        <f>IF(B71=0,"",IF(VLOOKUP(A71,テーブル1[],27,FALSE)="建退共・中退共","〇",IF(VLOOKUP(A71,テーブル1[],27,FALSE)="中退共","〇","-")))</f>
        <v>-</v>
      </c>
      <c r="Y71" s="493" t="str">
        <f>IF(B71=0,"",IF(VLOOKUP(A71,テーブル1[],27,FALSE)="その他","〇","-"))</f>
        <v>-</v>
      </c>
      <c r="Z71" s="268">
        <f>IF(A71="","",VLOOKUP(A71,テーブル1[],56,FALSE))</f>
        <v>44090</v>
      </c>
      <c r="AA71" s="316" t="str">
        <f>IF(B71=0,"","〇")</f>
        <v>〇</v>
      </c>
      <c r="AB71" s="499">
        <f>IF(A71="","",VLOOKUP(A71,テーブル1[],63,FALSE))</f>
        <v>990</v>
      </c>
      <c r="AC71" s="506">
        <f>IF(AB71=0,"",AB71/$AB$3)</f>
        <v>3.6666666666666666E-3</v>
      </c>
      <c r="AD71" s="337">
        <f>IF(A71="","",VLOOKUP(A71,テーブル1[],10,FALSE))</f>
        <v>44098</v>
      </c>
      <c r="AE71" s="270" t="str">
        <f>IF(B71=0,"","現金")</f>
        <v>現金</v>
      </c>
      <c r="AF71" s="271">
        <f>IF(B71=0,"",VLOOKUP(A71,テーブル1[],58,FALSE))</f>
        <v>100</v>
      </c>
      <c r="AG71" s="338" t="str">
        <f>IF(A71="","",VLOOKUP(A71,テーブル1[],60,FALSE))</f>
        <v>翌月25日</v>
      </c>
      <c r="AH71" s="507" t="str">
        <f>IF(A71="","",VLOOKUP(A71,テーブル1[],62,FALSE))</f>
        <v>労務（機械支給）</v>
      </c>
      <c r="AI71" s="489" t="s">
        <v>279</v>
      </c>
      <c r="AJ71" s="491" t="s">
        <v>187</v>
      </c>
      <c r="AK71" s="493" t="str">
        <f>IF(A71="","",VLOOKUP(A71,テーブル1[],53,FALSE))</f>
        <v>無</v>
      </c>
      <c r="AL71" s="493" t="str">
        <f>IF(A71="","",VLOOKUP(A71,テーブル1[],54,FALSE))</f>
        <v>無</v>
      </c>
      <c r="AM71" s="493" t="str">
        <f>IF(A71="","",VLOOKUP(A71,テーブル1[],55,FALSE))</f>
        <v>無</v>
      </c>
      <c r="AN71" s="494" t="str">
        <f>IF(A71="","",IF(VLOOKUP(A71,テーブル1[],64,FALSE)="","",VLOOKUP(A71,テーブル1[],64,FALSE)))</f>
        <v>株式会社０１元請組</v>
      </c>
      <c r="AO71" s="485">
        <v>35</v>
      </c>
      <c r="AP71" s="306"/>
      <c r="AQ71" s="306"/>
      <c r="AR71" s="306"/>
      <c r="AS71" s="306"/>
      <c r="AT71" s="306"/>
    </row>
    <row r="72" spans="1:46" ht="26.25" customHeight="1" x14ac:dyDescent="0.15">
      <c r="A72" s="501"/>
      <c r="B72" s="503"/>
      <c r="C72" s="505"/>
      <c r="D72" s="317" t="str">
        <f>IF(B71=0,"",VLOOKUP(A71,テーブル1[],3,FALSE))</f>
        <v>３５興業株式会社</v>
      </c>
      <c r="E72" s="479"/>
      <c r="F72" s="480" t="str">
        <f>IF(A71="","",VLOOKUP(A71,テーブル1[],17,FALSE)&amp;" "&amp;VLOOKUP(A71,テーブル1[],18,FALSE))</f>
        <v>般-28石 19282</v>
      </c>
      <c r="G72" s="480"/>
      <c r="H72" s="481"/>
      <c r="I72" s="508"/>
      <c r="J72" s="479"/>
      <c r="K72" s="480" t="str">
        <f>IF(A71="","",VLOOKUP(A71,テーブル1[],24,FALSE)&amp;" "&amp;VLOOKUP(A71,テーブル1[],25,FALSE))</f>
        <v xml:space="preserve"> </v>
      </c>
      <c r="L72" s="480"/>
      <c r="M72" s="481"/>
      <c r="N72" s="483"/>
      <c r="O72" s="484"/>
      <c r="P72" s="484"/>
      <c r="Q72" s="497"/>
      <c r="R72" s="493"/>
      <c r="S72" s="497"/>
      <c r="T72" s="498"/>
      <c r="U72" s="437" t="str">
        <f>IF(A71="","",VLOOKUP(A71,テーブル1[],33,FALSE))</f>
        <v>10年以上の実務経験</v>
      </c>
      <c r="V72" s="497"/>
      <c r="W72" s="493"/>
      <c r="X72" s="493"/>
      <c r="Y72" s="493"/>
      <c r="Z72" s="272" t="str">
        <f>IF(A71="","",VLOOKUP(A71,テーブル1[],57,FALSE))</f>
        <v>3日</v>
      </c>
      <c r="AA72" s="316" t="str">
        <f>IF(B71=0,"","〇")</f>
        <v>〇</v>
      </c>
      <c r="AB72" s="499"/>
      <c r="AC72" s="506"/>
      <c r="AD72" s="337">
        <f>IF(A71="","",VLOOKUP(A71,テーブル1[],11,FALSE))</f>
        <v>44134</v>
      </c>
      <c r="AE72" s="270" t="str">
        <f>IF(B71=0,"","手形")</f>
        <v>手形</v>
      </c>
      <c r="AF72" s="273" t="str">
        <f>IF(B71=0,"",VLOOKUP(A71,テーブル1[],52,FALSE))</f>
        <v>加入</v>
      </c>
      <c r="AG72" s="339" t="str">
        <f>IF(A71="","",IF(VLOOKUP(A71,テーブル1[],61,FALSE)="","",VLOOKUP(A71,テーブル1[],61,FALSE)))</f>
        <v/>
      </c>
      <c r="AH72" s="507"/>
      <c r="AI72" s="490"/>
      <c r="AJ72" s="492"/>
      <c r="AK72" s="493"/>
      <c r="AL72" s="493"/>
      <c r="AM72" s="493"/>
      <c r="AN72" s="494"/>
      <c r="AO72" s="486"/>
      <c r="AP72" s="306"/>
      <c r="AQ72" s="306"/>
      <c r="AR72" s="306"/>
      <c r="AS72" s="306"/>
      <c r="AT72" s="306"/>
    </row>
    <row r="73" spans="1:46" ht="26.25" customHeight="1" x14ac:dyDescent="0.15">
      <c r="A73" s="500">
        <v>36</v>
      </c>
      <c r="B73" s="502">
        <f>IF(A73="","",VLOOKUP(A73,テーブル1[],66,FALSE))</f>
        <v>44125</v>
      </c>
      <c r="C73" s="504" t="str">
        <f>IF(A73="","",VLOOKUP(A73,テーブル1[],44,FALSE))</f>
        <v>一次下請</v>
      </c>
      <c r="D73" s="317" t="str">
        <f>IF(B73=0,"",VLOOKUP(A73,テーブル1[],2,FALSE))</f>
        <v>00036</v>
      </c>
      <c r="E73" s="479" t="str">
        <f>VLOOKUP(A73,テーブル1[],13,FALSE)</f>
        <v>建設業</v>
      </c>
      <c r="F73" s="480" t="str">
        <f>IF(A73="","",VLOOKUP(A73,テーブル1[],15,FALSE)&amp;" "&amp;VLOOKUP(A73,テーブル1[],16,FALSE))</f>
        <v>北海道知事 一般</v>
      </c>
      <c r="G73" s="480"/>
      <c r="H73" s="481">
        <f>IF(B73=0,"",IF(E73="無","",VLOOKUP(A73,テーブル1[],19,FALSE)+1825))</f>
        <v>44581</v>
      </c>
      <c r="I73" s="495" t="str">
        <f>IF(A73="","",IF(E73="無","",VLOOKUP(A73,テーブル1[],14,FALSE)))</f>
        <v>電気</v>
      </c>
      <c r="J73" s="479">
        <f>VLOOKUP(A73,テーブル1[],20,FALSE)</f>
        <v>0</v>
      </c>
      <c r="K73" s="480" t="str">
        <f>IF(A73="","",VLOOKUP(A73,テーブル1[],22,FALSE)&amp;" "&amp;VLOOKUP(A73,テーブル1[],23,FALSE))</f>
        <v xml:space="preserve"> </v>
      </c>
      <c r="L73" s="480"/>
      <c r="M73" s="481">
        <f>IF(C73=0,"",IF(J73="無","",VLOOKUP(A73,テーブル1[],26,FALSE)+1825))</f>
        <v>1825</v>
      </c>
      <c r="N73" s="482" t="str">
        <f>IF(A73="","",IF(J73="無","",VLOOKUP(A73,テーブル1[],13,FALSE)))</f>
        <v>建設業</v>
      </c>
      <c r="O73" s="484" t="str">
        <f>IF(A73="","",VLOOKUP(A73,テーブル1[],8,FALSE))</f>
        <v>道路照明設備工事</v>
      </c>
      <c r="P73" s="495" t="str">
        <f>IF(A73="","",VLOOKUP(A73,テーブル1[],9,FALSE))</f>
        <v>道路照明設備工事</v>
      </c>
      <c r="Q73" s="496" t="str">
        <f>IF(A73="","",VLOOKUP(A73,テーブル1[],28,FALSE))</f>
        <v>監督　二郎36</v>
      </c>
      <c r="R73" s="493" t="str">
        <f>IF(A73="","",VLOOKUP(A73,テーブル1[],29,FALSE))</f>
        <v>代理　二郎36</v>
      </c>
      <c r="S73" s="496" t="str">
        <f>IF(B73=0,"",IF(E73="他","-",VLOOKUP(A73,テーブル1[],32,FALSE)))</f>
        <v>主任　二子36</v>
      </c>
      <c r="T73" s="498" t="str">
        <f>IF(B73=0,"",IF(E73="他",VLOOKUP(A73,テーブル1[],32,FALSE),""))</f>
        <v/>
      </c>
      <c r="U73" s="437" t="str">
        <f>IF(A73="","",VLOOKUP(A73,テーブル1[],31,FALSE))</f>
        <v>非専任</v>
      </c>
      <c r="V73" s="496" t="str">
        <f>IF(A73="","",VLOOKUP(A73,テーブル1[],37,FALSE))</f>
        <v>〇</v>
      </c>
      <c r="W73" s="493" t="str">
        <f>IF(B73=0,"",IF(VLOOKUP(A73,テーブル1[],27,FALSE)="建退共・中退共","〇",IF(VLOOKUP(A73,テーブル1[],27,FALSE)="建退共","〇","-")))</f>
        <v>-</v>
      </c>
      <c r="X73" s="493" t="str">
        <f>IF(B73=0,"",IF(VLOOKUP(A73,テーブル1[],27,FALSE)="建退共・中退共","〇",IF(VLOOKUP(A73,テーブル1[],27,FALSE)="中退共","〇","-")))</f>
        <v>〇</v>
      </c>
      <c r="Y73" s="493" t="str">
        <f>IF(B73=0,"",IF(VLOOKUP(A73,テーブル1[],27,FALSE)="その他","〇","-"))</f>
        <v>-</v>
      </c>
      <c r="Z73" s="268">
        <f>IF(A73="","",VLOOKUP(A73,テーブル1[],56,FALSE))</f>
        <v>44112</v>
      </c>
      <c r="AA73" s="269" t="str">
        <f>IF(B73=0,"","〇")</f>
        <v>〇</v>
      </c>
      <c r="AB73" s="499">
        <f>IF(A73="","",VLOOKUP(A73,テーブル1[],63,FALSE))</f>
        <v>7700</v>
      </c>
      <c r="AC73" s="506">
        <f>IF(AB73=0,"",AB73/$AB$3)</f>
        <v>2.8518518518518519E-2</v>
      </c>
      <c r="AD73" s="337">
        <f>IF(A73="","",VLOOKUP(A73,テーブル1[],10,FALSE))</f>
        <v>44127</v>
      </c>
      <c r="AE73" s="270" t="str">
        <f>IF(B73=0,"","現金")</f>
        <v>現金</v>
      </c>
      <c r="AF73" s="271">
        <f>IF(B73=0,"",VLOOKUP(A73,テーブル1[],58,FALSE))</f>
        <v>100</v>
      </c>
      <c r="AG73" s="338" t="str">
        <f>IF(A73="","",VLOOKUP(A73,テーブル1[],60,FALSE))</f>
        <v>翌月25日</v>
      </c>
      <c r="AH73" s="507" t="str">
        <f>IF(A73="","",VLOOKUP(A73,テーブル1[],62,FALSE))</f>
        <v>労務・機械</v>
      </c>
      <c r="AI73" s="489" t="str">
        <f>IF(B73=0,"","－")</f>
        <v>－</v>
      </c>
      <c r="AJ73" s="491" t="str">
        <f>IF(B73=0,"","〇")</f>
        <v>〇</v>
      </c>
      <c r="AK73" s="493" t="str">
        <f>IF(A73="","",VLOOKUP(A73,テーブル1[],53,FALSE))</f>
        <v>無</v>
      </c>
      <c r="AL73" s="493" t="str">
        <f>IF(A73="","",VLOOKUP(A73,テーブル1[],54,FALSE))</f>
        <v>無</v>
      </c>
      <c r="AM73" s="493" t="str">
        <f>IF(A73="","",VLOOKUP(A73,テーブル1[],55,FALSE))</f>
        <v>無</v>
      </c>
      <c r="AN73" s="494" t="str">
        <f>IF(A73="","",IF(VLOOKUP(A73,テーブル1[],64,FALSE)="","",VLOOKUP(A73,テーブル1[],64,FALSE)))</f>
        <v>株式会社０１元請組</v>
      </c>
      <c r="AO73" s="485">
        <v>36</v>
      </c>
      <c r="AP73" s="306"/>
      <c r="AQ73" s="306"/>
      <c r="AR73" s="306"/>
      <c r="AS73" s="306"/>
      <c r="AT73" s="306"/>
    </row>
    <row r="74" spans="1:46" ht="26.25" customHeight="1" x14ac:dyDescent="0.15">
      <c r="A74" s="500"/>
      <c r="B74" s="503"/>
      <c r="C74" s="505"/>
      <c r="D74" s="317" t="str">
        <f>IF(B73=0,"",VLOOKUP(A73,テーブル1[],3,FALSE))</f>
        <v>３６電建株式会社</v>
      </c>
      <c r="E74" s="479"/>
      <c r="F74" s="480" t="str">
        <f>IF(A73="","",VLOOKUP(A73,テーブル1[],17,FALSE)&amp;" "&amp;VLOOKUP(A73,テーブル1[],18,FALSE))</f>
        <v>般-28石 11X00</v>
      </c>
      <c r="G74" s="480"/>
      <c r="H74" s="481"/>
      <c r="I74" s="495"/>
      <c r="J74" s="479"/>
      <c r="K74" s="480" t="str">
        <f>IF(A73="","",VLOOKUP(A73,テーブル1[],24,FALSE)&amp;" "&amp;VLOOKUP(A73,テーブル1[],25,FALSE))</f>
        <v xml:space="preserve"> </v>
      </c>
      <c r="L74" s="480"/>
      <c r="M74" s="481"/>
      <c r="N74" s="483"/>
      <c r="O74" s="484"/>
      <c r="P74" s="495"/>
      <c r="Q74" s="497"/>
      <c r="R74" s="493"/>
      <c r="S74" s="497"/>
      <c r="T74" s="498"/>
      <c r="U74" s="437" t="str">
        <f>IF(A73="","",VLOOKUP(A73,テーブル1[],33,FALSE))</f>
        <v>2級電気施工管理技士</v>
      </c>
      <c r="V74" s="497"/>
      <c r="W74" s="493"/>
      <c r="X74" s="493"/>
      <c r="Y74" s="493"/>
      <c r="Z74" s="272" t="str">
        <f>IF(A73="","",VLOOKUP(A73,テーブル1[],57,FALSE))</f>
        <v>10日</v>
      </c>
      <c r="AA74" s="269" t="str">
        <f>IF(B73=0,"","〇")</f>
        <v>〇</v>
      </c>
      <c r="AB74" s="499"/>
      <c r="AC74" s="506"/>
      <c r="AD74" s="337">
        <f>IF(A73="","",VLOOKUP(A73,テーブル1[],11,FALSE))</f>
        <v>44279</v>
      </c>
      <c r="AE74" s="270" t="str">
        <f>IF(B73=0,"","手形")</f>
        <v>手形</v>
      </c>
      <c r="AF74" s="273" t="str">
        <f>IF(B73=0,"",VLOOKUP(A73,テーブル1[],52,FALSE))</f>
        <v>加入</v>
      </c>
      <c r="AG74" s="339" t="str">
        <f>IF(A73="","",IF(VLOOKUP(A73,テーブル1[],61,FALSE)="","",VLOOKUP(A73,テーブル1[],61,FALSE)))</f>
        <v/>
      </c>
      <c r="AH74" s="507"/>
      <c r="AI74" s="490"/>
      <c r="AJ74" s="492"/>
      <c r="AK74" s="493"/>
      <c r="AL74" s="493"/>
      <c r="AM74" s="493"/>
      <c r="AN74" s="494"/>
      <c r="AO74" s="485"/>
      <c r="AP74" s="306"/>
      <c r="AQ74" s="306"/>
      <c r="AR74" s="306"/>
      <c r="AS74" s="306"/>
      <c r="AT74" s="306"/>
    </row>
    <row r="75" spans="1:46" ht="26.25" customHeight="1" x14ac:dyDescent="0.15">
      <c r="A75" s="500">
        <v>37</v>
      </c>
      <c r="B75" s="502">
        <f>IF(A75="","",VLOOKUP(A75,テーブル1[],66,FALSE))</f>
        <v>44125</v>
      </c>
      <c r="C75" s="504" t="str">
        <f>IF(A75="","",VLOOKUP(A75,テーブル1[],44,FALSE))</f>
        <v>二次下請</v>
      </c>
      <c r="D75" s="317" t="str">
        <f>IF(B75=0,"",VLOOKUP(A75,テーブル1[],2,FALSE))</f>
        <v>00037</v>
      </c>
      <c r="E75" s="479" t="str">
        <f>VLOOKUP(A75,テーブル1[],13,FALSE)</f>
        <v>建設業</v>
      </c>
      <c r="F75" s="480" t="str">
        <f>IF(A75="","",VLOOKUP(A75,テーブル1[],15,FALSE)&amp;" "&amp;VLOOKUP(A75,テーブル1[],16,FALSE))</f>
        <v>北海道知事 一般</v>
      </c>
      <c r="G75" s="480"/>
      <c r="H75" s="481">
        <f>IF(B75=0,"",IF(E75="無","",VLOOKUP(A75,テーブル1[],19,FALSE)+1825))</f>
        <v>44765</v>
      </c>
      <c r="I75" s="495" t="str">
        <f>IF(A75="","",IF(E75="無","",VLOOKUP(A75,テーブル1[],14,FALSE)))</f>
        <v>電気</v>
      </c>
      <c r="J75" s="479">
        <f>VLOOKUP(A75,テーブル1[],20,FALSE)</f>
        <v>0</v>
      </c>
      <c r="K75" s="480" t="str">
        <f>IF(A75="","",VLOOKUP(A75,テーブル1[],22,FALSE)&amp;" "&amp;VLOOKUP(A75,テーブル1[],23,FALSE))</f>
        <v xml:space="preserve"> </v>
      </c>
      <c r="L75" s="480"/>
      <c r="M75" s="481">
        <f>IF(C75=0,"",IF(J75="無","",VLOOKUP(A75,テーブル1[],26,FALSE)+1825))</f>
        <v>1825</v>
      </c>
      <c r="N75" s="482" t="str">
        <f>IF(A75="","",IF(J75="無","",VLOOKUP(A75,テーブル1[],13,FALSE)))</f>
        <v>建設業</v>
      </c>
      <c r="O75" s="484" t="str">
        <f>IF(A75="","",VLOOKUP(A75,テーブル1[],8,FALSE))</f>
        <v>道路照明設備工事</v>
      </c>
      <c r="P75" s="495" t="str">
        <f>IF(A75="","",VLOOKUP(A75,テーブル1[],9,FALSE))</f>
        <v>道路照明設備工事</v>
      </c>
      <c r="Q75" s="496" t="str">
        <f>IF(A75="","",VLOOKUP(A75,テーブル1[],28,FALSE))</f>
        <v>監督　二郎37</v>
      </c>
      <c r="R75" s="493" t="str">
        <f>IF(A75="","",VLOOKUP(A75,テーブル1[],29,FALSE))</f>
        <v>代理　二郎37</v>
      </c>
      <c r="S75" s="496" t="str">
        <f>IF(B75=0,"",IF(E75="他","-",VLOOKUP(A75,テーブル1[],32,FALSE)))</f>
        <v>主任　二子37</v>
      </c>
      <c r="T75" s="498" t="str">
        <f>IF(B75=0,"",IF(E75="他",VLOOKUP(A75,テーブル1[],32,FALSE),""))</f>
        <v/>
      </c>
      <c r="U75" s="437" t="str">
        <f>IF(A75="","",VLOOKUP(A75,テーブル1[],31,FALSE))</f>
        <v>非専任</v>
      </c>
      <c r="V75" s="496" t="str">
        <f>IF(A75="","",VLOOKUP(A75,テーブル1[],37,FALSE))</f>
        <v>〇</v>
      </c>
      <c r="W75" s="493" t="str">
        <f>IF(B75=0,"",IF(VLOOKUP(A75,テーブル1[],27,FALSE)="建退共・中退共","〇",IF(VLOOKUP(A75,テーブル1[],27,FALSE)="建退共","〇","-")))</f>
        <v>-</v>
      </c>
      <c r="X75" s="493" t="str">
        <f>IF(B75=0,"",IF(VLOOKUP(A75,テーブル1[],27,FALSE)="建退共・中退共","〇",IF(VLOOKUP(A75,テーブル1[],27,FALSE)="中退共","〇","-")))</f>
        <v>〇</v>
      </c>
      <c r="Y75" s="493" t="str">
        <f>IF(B75=0,"",IF(VLOOKUP(A75,テーブル1[],27,FALSE)="その他","〇","-"))</f>
        <v>-</v>
      </c>
      <c r="Z75" s="268">
        <f>IF(A75="","",VLOOKUP(A75,テーブル1[],56,FALSE))</f>
        <v>44126</v>
      </c>
      <c r="AA75" s="269" t="str">
        <f>IF(B75=0,"","〇")</f>
        <v>〇</v>
      </c>
      <c r="AB75" s="499">
        <f>IF(A75="","",VLOOKUP(A75,テーブル1[],63,FALSE))</f>
        <v>429</v>
      </c>
      <c r="AC75" s="506">
        <f>IF(AB75=0,"",AB75/$AB$3)</f>
        <v>1.5888888888888888E-3</v>
      </c>
      <c r="AD75" s="337">
        <f>IF(A75="","",VLOOKUP(A75,テーブル1[],10,FALSE))</f>
        <v>44130</v>
      </c>
      <c r="AE75" s="270" t="str">
        <f>IF(B75=0,"","現金")</f>
        <v>現金</v>
      </c>
      <c r="AF75" s="271">
        <f>IF(B75=0,"",VLOOKUP(A75,テーブル1[],58,FALSE))</f>
        <v>100</v>
      </c>
      <c r="AG75" s="338" t="str">
        <f>IF(A75="","",VLOOKUP(A75,テーブル1[],60,FALSE))</f>
        <v>翌々5日</v>
      </c>
      <c r="AH75" s="507" t="str">
        <f>IF(A75="","",VLOOKUP(A75,テーブル1[],62,FALSE))</f>
        <v>労務・機械</v>
      </c>
      <c r="AI75" s="489" t="str">
        <f>IF(B75=0,"","－")</f>
        <v>－</v>
      </c>
      <c r="AJ75" s="491" t="str">
        <f>IF(B75=0,"","〇")</f>
        <v>〇</v>
      </c>
      <c r="AK75" s="493" t="str">
        <f>IF(A75="","",VLOOKUP(A75,テーブル1[],53,FALSE))</f>
        <v>無</v>
      </c>
      <c r="AL75" s="493" t="str">
        <f>IF(A75="","",VLOOKUP(A75,テーブル1[],54,FALSE))</f>
        <v>無</v>
      </c>
      <c r="AM75" s="493" t="str">
        <f>IF(A75="","",VLOOKUP(A75,テーブル1[],55,FALSE))</f>
        <v>無</v>
      </c>
      <c r="AN75" s="494" t="str">
        <f>IF(A75="","",IF(VLOOKUP(A75,テーブル1[],64,FALSE)="","",VLOOKUP(A75,テーブル1[],64,FALSE)))</f>
        <v>３６電建　株式会社</v>
      </c>
      <c r="AO75" s="485">
        <v>37</v>
      </c>
      <c r="AP75" s="306"/>
      <c r="AQ75" s="306"/>
      <c r="AR75" s="306"/>
      <c r="AS75" s="306"/>
      <c r="AT75" s="306"/>
    </row>
    <row r="76" spans="1:46" ht="26.25" customHeight="1" x14ac:dyDescent="0.15">
      <c r="A76" s="500"/>
      <c r="B76" s="503"/>
      <c r="C76" s="505"/>
      <c r="D76" s="317" t="str">
        <f>IF(B75=0,"",VLOOKUP(A75,テーブル1[],3,FALSE))</f>
        <v>有限会社３７社</v>
      </c>
      <c r="E76" s="479"/>
      <c r="F76" s="480" t="str">
        <f>IF(A75="","",VLOOKUP(A75,テーブル1[],17,FALSE)&amp;" "&amp;VLOOKUP(A75,テーブル1[],18,FALSE))</f>
        <v>般-28石 178X9</v>
      </c>
      <c r="G76" s="480"/>
      <c r="H76" s="481"/>
      <c r="I76" s="495"/>
      <c r="J76" s="479"/>
      <c r="K76" s="480" t="str">
        <f>IF(A75="","",VLOOKUP(A75,テーブル1[],24,FALSE)&amp;" "&amp;VLOOKUP(A75,テーブル1[],25,FALSE))</f>
        <v xml:space="preserve"> </v>
      </c>
      <c r="L76" s="480"/>
      <c r="M76" s="481"/>
      <c r="N76" s="483"/>
      <c r="O76" s="484"/>
      <c r="P76" s="495"/>
      <c r="Q76" s="497"/>
      <c r="R76" s="493"/>
      <c r="S76" s="497"/>
      <c r="T76" s="498"/>
      <c r="U76" s="437" t="str">
        <f>IF(A75="","",VLOOKUP(A75,テーブル1[],33,FALSE))</f>
        <v>第2種電気工事士</v>
      </c>
      <c r="V76" s="497"/>
      <c r="W76" s="493"/>
      <c r="X76" s="493"/>
      <c r="Y76" s="493"/>
      <c r="Z76" s="272" t="str">
        <f>IF(A75="","",VLOOKUP(A75,テーブル1[],57,FALSE))</f>
        <v>3日</v>
      </c>
      <c r="AA76" s="269" t="str">
        <f>IF(B75=0,"","〇")</f>
        <v>〇</v>
      </c>
      <c r="AB76" s="499"/>
      <c r="AC76" s="506"/>
      <c r="AD76" s="337">
        <f>IF(A75="","",VLOOKUP(A75,テーブル1[],11,FALSE))</f>
        <v>44278</v>
      </c>
      <c r="AE76" s="270" t="str">
        <f>IF(B75=0,"","手形")</f>
        <v>手形</v>
      </c>
      <c r="AF76" s="273" t="str">
        <f>IF(B75=0,"",VLOOKUP(A75,テーブル1[],52,FALSE))</f>
        <v>加入</v>
      </c>
      <c r="AG76" s="339" t="str">
        <f>IF(A75="","",IF(VLOOKUP(A75,テーブル1[],61,FALSE)="","",VLOOKUP(A75,テーブル1[],61,FALSE)))</f>
        <v/>
      </c>
      <c r="AH76" s="507"/>
      <c r="AI76" s="490"/>
      <c r="AJ76" s="492"/>
      <c r="AK76" s="493"/>
      <c r="AL76" s="493"/>
      <c r="AM76" s="493"/>
      <c r="AN76" s="494"/>
      <c r="AO76" s="485"/>
      <c r="AP76" s="306"/>
      <c r="AQ76" s="306"/>
      <c r="AR76" s="306"/>
      <c r="AS76" s="306"/>
      <c r="AT76" s="306"/>
    </row>
    <row r="77" spans="1:46" ht="26.25" customHeight="1" x14ac:dyDescent="0.15">
      <c r="A77" s="500">
        <v>38</v>
      </c>
      <c r="B77" s="502">
        <f>IF(A77="","",VLOOKUP(A77,テーブル1[],66,FALSE))</f>
        <v>44125</v>
      </c>
      <c r="C77" s="504" t="str">
        <f>IF(A77="","",VLOOKUP(A77,テーブル1[],44,FALSE))</f>
        <v>一次下請</v>
      </c>
      <c r="D77" s="317" t="str">
        <f>IF(B77=0,"",VLOOKUP(A77,テーブル1[],2,FALSE))</f>
        <v>00038</v>
      </c>
      <c r="E77" s="479" t="str">
        <f>VLOOKUP(A77,テーブル1[],13,FALSE)</f>
        <v>建設業</v>
      </c>
      <c r="F77" s="480" t="str">
        <f>IF(A77="","",VLOOKUP(A77,テーブル1[],15,FALSE)&amp;" "&amp;VLOOKUP(A77,テーブル1[],16,FALSE))</f>
        <v>北海道知事 一般</v>
      </c>
      <c r="G77" s="480"/>
      <c r="H77" s="481">
        <f>IF(B77=0,"",IF(E77="無","",VLOOKUP(A77,テーブル1[],19,FALSE)+1825))</f>
        <v>45164</v>
      </c>
      <c r="I77" s="495" t="str">
        <f>IF(A77="","",IF(E77="無","",VLOOKUP(A77,テーブル1[],14,FALSE)))</f>
        <v>とび・土工</v>
      </c>
      <c r="J77" s="479">
        <f>VLOOKUP(A77,テーブル1[],20,FALSE)</f>
        <v>0</v>
      </c>
      <c r="K77" s="480" t="str">
        <f>IF(A77="","",VLOOKUP(A77,テーブル1[],22,FALSE)&amp;" "&amp;VLOOKUP(A77,テーブル1[],23,FALSE))</f>
        <v xml:space="preserve"> </v>
      </c>
      <c r="L77" s="480"/>
      <c r="M77" s="481">
        <f>IF(C77=0,"",IF(J77="無","",VLOOKUP(A77,テーブル1[],26,FALSE)+1825))</f>
        <v>1825</v>
      </c>
      <c r="N77" s="482" t="str">
        <f>IF(A77="","",IF(J77="無","",VLOOKUP(A77,テーブル1[],13,FALSE)))</f>
        <v>建設業</v>
      </c>
      <c r="O77" s="484" t="str">
        <f>IF(A77="","",VLOOKUP(A77,テーブル1[],8,FALSE))</f>
        <v>転落防止柵設置工</v>
      </c>
      <c r="P77" s="495" t="str">
        <f>IF(A77="","",VLOOKUP(A77,テーブル1[],9,FALSE))</f>
        <v>転落防止柵設置工</v>
      </c>
      <c r="Q77" s="496" t="str">
        <f>IF(A77="","",VLOOKUP(A77,テーブル1[],28,FALSE))</f>
        <v>監督　二郎38</v>
      </c>
      <c r="R77" s="493" t="str">
        <f>IF(A77="","",VLOOKUP(A77,テーブル1[],29,FALSE))</f>
        <v>代理　二郎38</v>
      </c>
      <c r="S77" s="496" t="str">
        <f>IF(B77=0,"",IF(E77="他","-",VLOOKUP(A77,テーブル1[],32,FALSE)))</f>
        <v>主任　二子38</v>
      </c>
      <c r="T77" s="498" t="str">
        <f>IF(B77=0,"",IF(E77="他",VLOOKUP(A77,テーブル1[],32,FALSE),""))</f>
        <v/>
      </c>
      <c r="U77" s="437" t="str">
        <f>IF(A77="","",VLOOKUP(A77,テーブル1[],31,FALSE))</f>
        <v>非専任</v>
      </c>
      <c r="V77" s="496" t="str">
        <f>IF(A77="","",VLOOKUP(A77,テーブル1[],37,FALSE))</f>
        <v>〇</v>
      </c>
      <c r="W77" s="493" t="str">
        <f>IF(B77=0,"",IF(VLOOKUP(A77,テーブル1[],27,FALSE)="建退共・中退共","〇",IF(VLOOKUP(A77,テーブル1[],27,FALSE)="建退共","〇","-")))</f>
        <v>-</v>
      </c>
      <c r="X77" s="493" t="str">
        <f>IF(B77=0,"",IF(VLOOKUP(A77,テーブル1[],27,FALSE)="建退共・中退共","〇",IF(VLOOKUP(A77,テーブル1[],27,FALSE)="中退共","〇","-")))</f>
        <v>-</v>
      </c>
      <c r="Y77" s="493" t="str">
        <f>IF(B77=0,"",IF(VLOOKUP(A77,テーブル1[],27,FALSE)="その他","〇","-"))</f>
        <v>〇</v>
      </c>
      <c r="Z77" s="268">
        <f>IF(A77="","",VLOOKUP(A77,テーブル1[],56,FALSE))</f>
        <v>43976</v>
      </c>
      <c r="AA77" s="269" t="str">
        <f>IF(B77=0,"","〇")</f>
        <v>〇</v>
      </c>
      <c r="AB77" s="499">
        <f>IF(A77="","",VLOOKUP(A77,テーブル1[],63,FALSE))</f>
        <v>142</v>
      </c>
      <c r="AC77" s="506">
        <f>IF(AB77=0,"",AB77/$AB$3)</f>
        <v>5.2592592592592589E-4</v>
      </c>
      <c r="AD77" s="337">
        <f>IF(A77="","",VLOOKUP(A77,テーブル1[],10,FALSE))</f>
        <v>44013</v>
      </c>
      <c r="AE77" s="270" t="str">
        <f>IF(B77=0,"","現金")</f>
        <v>現金</v>
      </c>
      <c r="AF77" s="271">
        <f>IF(B77=0,"",VLOOKUP(A77,テーブル1[],58,FALSE))</f>
        <v>100</v>
      </c>
      <c r="AG77" s="338" t="str">
        <f>IF(A77="","",VLOOKUP(A77,テーブル1[],60,FALSE))</f>
        <v>翌月25日</v>
      </c>
      <c r="AH77" s="507" t="str">
        <f>IF(A77="","",VLOOKUP(A77,テーブル1[],62,FALSE))</f>
        <v>労務・機械</v>
      </c>
      <c r="AI77" s="489" t="str">
        <f>IF(B77=0,"","－")</f>
        <v>－</v>
      </c>
      <c r="AJ77" s="491" t="str">
        <f>IF(B77=0,"","〇")</f>
        <v>〇</v>
      </c>
      <c r="AK77" s="493" t="str">
        <f>IF(A77="","",VLOOKUP(A77,テーブル1[],53,FALSE))</f>
        <v>無</v>
      </c>
      <c r="AL77" s="493" t="str">
        <f>IF(A77="","",VLOOKUP(A77,テーブル1[],54,FALSE))</f>
        <v>無</v>
      </c>
      <c r="AM77" s="493" t="str">
        <f>IF(A77="","",VLOOKUP(A77,テーブル1[],55,FALSE))</f>
        <v>無</v>
      </c>
      <c r="AN77" s="494" t="str">
        <f>IF(A77="","",IF(VLOOKUP(A77,テーブル1[],64,FALSE)="","",VLOOKUP(A77,テーブル1[],64,FALSE)))</f>
        <v>株式会社０１元請組</v>
      </c>
      <c r="AO77" s="485">
        <v>38</v>
      </c>
      <c r="AP77" s="306"/>
      <c r="AQ77" s="306"/>
      <c r="AR77" s="306"/>
      <c r="AS77" s="306"/>
      <c r="AT77" s="306"/>
    </row>
    <row r="78" spans="1:46" ht="26.25" customHeight="1" x14ac:dyDescent="0.15">
      <c r="A78" s="501"/>
      <c r="B78" s="503"/>
      <c r="C78" s="505"/>
      <c r="D78" s="317" t="str">
        <f>IF(B77=0,"",VLOOKUP(A77,テーブル1[],3,FALSE))</f>
        <v>株式会社３８技建</v>
      </c>
      <c r="E78" s="479"/>
      <c r="F78" s="480" t="str">
        <f>IF(A77="","",VLOOKUP(A77,テーブル1[],17,FALSE)&amp;" "&amp;VLOOKUP(A77,テーブル1[],18,FALSE))</f>
        <v>般-X0石 2X154</v>
      </c>
      <c r="G78" s="480"/>
      <c r="H78" s="481"/>
      <c r="I78" s="508"/>
      <c r="J78" s="479"/>
      <c r="K78" s="480" t="str">
        <f>IF(A77="","",VLOOKUP(A77,テーブル1[],24,FALSE)&amp;" "&amp;VLOOKUP(A77,テーブル1[],25,FALSE))</f>
        <v xml:space="preserve"> </v>
      </c>
      <c r="L78" s="480"/>
      <c r="M78" s="481"/>
      <c r="N78" s="483"/>
      <c r="O78" s="484"/>
      <c r="P78" s="495"/>
      <c r="Q78" s="497"/>
      <c r="R78" s="493"/>
      <c r="S78" s="497"/>
      <c r="T78" s="498"/>
      <c r="U78" s="437" t="str">
        <f>IF(A77="","",VLOOKUP(A77,テーブル1[],33,FALSE))</f>
        <v>2級土木施工管理技士</v>
      </c>
      <c r="V78" s="497"/>
      <c r="W78" s="493"/>
      <c r="X78" s="493"/>
      <c r="Y78" s="493"/>
      <c r="Z78" s="272" t="str">
        <f>IF(A77="","",VLOOKUP(A77,テーブル1[],57,FALSE))</f>
        <v>8日</v>
      </c>
      <c r="AA78" s="269" t="str">
        <f>IF(B77=0,"","〇")</f>
        <v>〇</v>
      </c>
      <c r="AB78" s="499"/>
      <c r="AC78" s="506"/>
      <c r="AD78" s="337">
        <f>IF(A77="","",VLOOKUP(A77,テーブル1[],11,FALSE))</f>
        <v>44165</v>
      </c>
      <c r="AE78" s="270" t="str">
        <f>IF(B77=0,"","手形")</f>
        <v>手形</v>
      </c>
      <c r="AF78" s="273" t="str">
        <f>IF(B77=0,"",VLOOKUP(A77,テーブル1[],52,FALSE))</f>
        <v>加入</v>
      </c>
      <c r="AG78" s="339" t="str">
        <f>IF(A77="","",IF(VLOOKUP(A77,テーブル1[],61,FALSE)="","",VLOOKUP(A77,テーブル1[],61,FALSE)))</f>
        <v/>
      </c>
      <c r="AH78" s="507"/>
      <c r="AI78" s="490"/>
      <c r="AJ78" s="492"/>
      <c r="AK78" s="493"/>
      <c r="AL78" s="493"/>
      <c r="AM78" s="493"/>
      <c r="AN78" s="494"/>
      <c r="AO78" s="486"/>
      <c r="AP78" s="306"/>
      <c r="AQ78" s="306"/>
      <c r="AR78" s="306"/>
      <c r="AS78" s="306"/>
      <c r="AT78" s="306"/>
    </row>
    <row r="79" spans="1:46" ht="26.25" customHeight="1" x14ac:dyDescent="0.15">
      <c r="A79" s="500">
        <v>39</v>
      </c>
      <c r="B79" s="502">
        <f>IF(A79="","",VLOOKUP(A79,テーブル1[],66,FALSE))</f>
        <v>44140</v>
      </c>
      <c r="C79" s="504" t="str">
        <f>IF(A79="","",VLOOKUP(A79,テーブル1[],44,FALSE))</f>
        <v>一次下請</v>
      </c>
      <c r="D79" s="317" t="str">
        <f>IF(B79=0,"",VLOOKUP(A79,テーブル1[],2,FALSE))</f>
        <v>00039</v>
      </c>
      <c r="E79" s="479" t="str">
        <f>VLOOKUP(A79,テーブル1[],13,FALSE)</f>
        <v>建設業</v>
      </c>
      <c r="F79" s="480" t="str">
        <f>IF(A79="","",VLOOKUP(A79,テーブル1[],15,FALSE)&amp;" "&amp;VLOOKUP(A79,テーブル1[],16,FALSE))</f>
        <v>北海道知事 一般</v>
      </c>
      <c r="G79" s="480"/>
      <c r="H79" s="481">
        <f>IF(B79=0,"",IF(E79="無","",VLOOKUP(A79,テーブル1[],19,FALSE)+1825))</f>
        <v>45965</v>
      </c>
      <c r="I79" s="495" t="str">
        <f>IF(A79="","",IF(E79="無","",VLOOKUP(A79,テーブル1[],14,FALSE)))</f>
        <v>とび・土工</v>
      </c>
      <c r="J79" s="479">
        <f>VLOOKUP(A79,テーブル1[],20,FALSE)</f>
        <v>0</v>
      </c>
      <c r="K79" s="480" t="str">
        <f>IF(A79="","",VLOOKUP(A79,テーブル1[],22,FALSE)&amp;" "&amp;VLOOKUP(A79,テーブル1[],23,FALSE))</f>
        <v xml:space="preserve"> </v>
      </c>
      <c r="L79" s="480"/>
      <c r="M79" s="481">
        <f>IF(C79=0,"",IF(J79="無","",VLOOKUP(A79,テーブル1[],26,FALSE)+1825))</f>
        <v>1825</v>
      </c>
      <c r="N79" s="482" t="str">
        <f>IF(A79="","",IF(J79="無","",VLOOKUP(A79,テーブル1[],13,FALSE)))</f>
        <v>建設業</v>
      </c>
      <c r="O79" s="484" t="str">
        <f>IF(A79="","",VLOOKUP(A79,テーブル1[],8,FALSE))</f>
        <v>アスファルト切断工事</v>
      </c>
      <c r="P79" s="495" t="str">
        <f>IF(A79="","",VLOOKUP(A79,テーブル1[],9,FALSE))</f>
        <v>アスファルト切断工事</v>
      </c>
      <c r="Q79" s="496" t="str">
        <f>IF(A79="","",VLOOKUP(A79,テーブル1[],28,FALSE))</f>
        <v>監督　二郎39</v>
      </c>
      <c r="R79" s="493" t="str">
        <f>IF(A79="","",VLOOKUP(A79,テーブル1[],29,FALSE))</f>
        <v>代理　二郎39</v>
      </c>
      <c r="S79" s="496" t="str">
        <f>IF(B79=0,"",IF(E79="他","-",VLOOKUP(A79,テーブル1[],32,FALSE)))</f>
        <v>主任　二子39</v>
      </c>
      <c r="T79" s="498" t="str">
        <f>IF(B79=0,"",IF(E79="他",VLOOKUP(A79,テーブル1[],32,FALSE),""))</f>
        <v/>
      </c>
      <c r="U79" s="437" t="str">
        <f>IF(A79="","",VLOOKUP(A79,テーブル1[],31,FALSE))</f>
        <v>非専任</v>
      </c>
      <c r="V79" s="496" t="str">
        <f>IF(A79="","",VLOOKUP(A79,テーブル1[],37,FALSE))</f>
        <v>〇</v>
      </c>
      <c r="W79" s="493" t="str">
        <f>IF(B79=0,"",IF(VLOOKUP(A79,テーブル1[],27,FALSE)="建退共・中退共","〇",IF(VLOOKUP(A79,テーブル1[],27,FALSE)="建退共","〇","-")))</f>
        <v>-</v>
      </c>
      <c r="X79" s="493" t="str">
        <f>IF(B79=0,"",IF(VLOOKUP(A79,テーブル1[],27,FALSE)="建退共・中退共","〇",IF(VLOOKUP(A79,テーブル1[],27,FALSE)="中退共","〇","-")))</f>
        <v>-</v>
      </c>
      <c r="Y79" s="493" t="str">
        <f>IF(B79=0,"",IF(VLOOKUP(A79,テーブル1[],27,FALSE)="その他","〇","-"))</f>
        <v>〇</v>
      </c>
      <c r="Z79" s="268">
        <f>IF(A79="","",VLOOKUP(A79,テーブル1[],56,FALSE))</f>
        <v>43941</v>
      </c>
      <c r="AA79" s="269" t="str">
        <f>IF(B79=0,"","〇")</f>
        <v>〇</v>
      </c>
      <c r="AB79" s="499">
        <f>IF(A79="","",VLOOKUP(A79,テーブル1[],63,FALSE))</f>
        <v>1474</v>
      </c>
      <c r="AC79" s="506">
        <f>IF(AB79=0,"",AB79/$AB$3)</f>
        <v>5.4592592592592592E-3</v>
      </c>
      <c r="AD79" s="337">
        <f>IF(A79="","",VLOOKUP(A79,テーブル1[],10,FALSE))</f>
        <v>43958</v>
      </c>
      <c r="AE79" s="270" t="str">
        <f>IF(B79=0,"","現金")</f>
        <v>現金</v>
      </c>
      <c r="AF79" s="271">
        <f>IF(B79=0,"",VLOOKUP(A79,テーブル1[],58,FALSE))</f>
        <v>100</v>
      </c>
      <c r="AG79" s="338" t="str">
        <f>IF(A79="","",VLOOKUP(A79,テーブル1[],60,FALSE))</f>
        <v>翌月25日</v>
      </c>
      <c r="AH79" s="507" t="str">
        <f>IF(A79="","",VLOOKUP(A79,テーブル1[],62,FALSE))</f>
        <v>労務・機械</v>
      </c>
      <c r="AI79" s="489" t="str">
        <f>IF(B79=0,"","－")</f>
        <v>－</v>
      </c>
      <c r="AJ79" s="491" t="str">
        <f>IF(B79=0,"","〇")</f>
        <v>〇</v>
      </c>
      <c r="AK79" s="493" t="str">
        <f>IF(A79="","",VLOOKUP(A79,テーブル1[],53,FALSE))</f>
        <v>無</v>
      </c>
      <c r="AL79" s="493" t="str">
        <f>IF(A79="","",VLOOKUP(A79,テーブル1[],54,FALSE))</f>
        <v>無</v>
      </c>
      <c r="AM79" s="493" t="str">
        <f>IF(A79="","",VLOOKUP(A79,テーブル1[],55,FALSE))</f>
        <v>無</v>
      </c>
      <c r="AN79" s="494" t="str">
        <f>IF(A79="","",IF(VLOOKUP(A79,テーブル1[],64,FALSE)="","",VLOOKUP(A79,テーブル1[],64,FALSE)))</f>
        <v>株式会社０１元請組</v>
      </c>
      <c r="AO79" s="485">
        <v>39</v>
      </c>
      <c r="AP79" s="306"/>
      <c r="AQ79" s="306"/>
      <c r="AR79" s="306"/>
      <c r="AS79" s="306"/>
      <c r="AT79" s="306"/>
    </row>
    <row r="80" spans="1:46" ht="26.25" customHeight="1" x14ac:dyDescent="0.15">
      <c r="A80" s="501"/>
      <c r="B80" s="503"/>
      <c r="C80" s="505"/>
      <c r="D80" s="317" t="str">
        <f>IF(B79=0,"",VLOOKUP(A79,テーブル1[],3,FALSE))</f>
        <v>３９興業株式会社</v>
      </c>
      <c r="E80" s="479"/>
      <c r="F80" s="480" t="str">
        <f>IF(A79="","",VLOOKUP(A79,テーブル1[],17,FALSE)&amp;" "&amp;VLOOKUP(A79,テーブル1[],18,FALSE))</f>
        <v>般-2 5475</v>
      </c>
      <c r="G80" s="480"/>
      <c r="H80" s="481"/>
      <c r="I80" s="508"/>
      <c r="J80" s="479"/>
      <c r="K80" s="480" t="str">
        <f>IF(A79="","",VLOOKUP(A79,テーブル1[],24,FALSE)&amp;" "&amp;VLOOKUP(A79,テーブル1[],25,FALSE))</f>
        <v xml:space="preserve"> </v>
      </c>
      <c r="L80" s="480"/>
      <c r="M80" s="481"/>
      <c r="N80" s="483"/>
      <c r="O80" s="484"/>
      <c r="P80" s="495"/>
      <c r="Q80" s="497"/>
      <c r="R80" s="493"/>
      <c r="S80" s="497"/>
      <c r="T80" s="498"/>
      <c r="U80" s="437" t="str">
        <f>IF(A79="","",VLOOKUP(A79,テーブル1[],33,FALSE))</f>
        <v>登録切断穿孔基幹技能者</v>
      </c>
      <c r="V80" s="497"/>
      <c r="W80" s="493"/>
      <c r="X80" s="493"/>
      <c r="Y80" s="493"/>
      <c r="Z80" s="272">
        <f>IF(A79="","",VLOOKUP(A79,テーブル1[],57,FALSE))</f>
        <v>4</v>
      </c>
      <c r="AA80" s="269" t="str">
        <f>IF(B79=0,"","〇")</f>
        <v>〇</v>
      </c>
      <c r="AB80" s="499"/>
      <c r="AC80" s="506"/>
      <c r="AD80" s="337">
        <f>IF(A79="","",VLOOKUP(A79,テーブル1[],11,FALSE))</f>
        <v>44279</v>
      </c>
      <c r="AE80" s="270" t="str">
        <f>IF(B79=0,"","手形")</f>
        <v>手形</v>
      </c>
      <c r="AF80" s="273" t="str">
        <f>IF(B79=0,"",VLOOKUP(A79,テーブル1[],52,FALSE))</f>
        <v>加入</v>
      </c>
      <c r="AG80" s="339" t="str">
        <f>IF(A79="","",IF(VLOOKUP(A79,テーブル1[],61,FALSE)="","",VLOOKUP(A79,テーブル1[],61,FALSE)))</f>
        <v/>
      </c>
      <c r="AH80" s="507"/>
      <c r="AI80" s="490"/>
      <c r="AJ80" s="492"/>
      <c r="AK80" s="493"/>
      <c r="AL80" s="493"/>
      <c r="AM80" s="493"/>
      <c r="AN80" s="494"/>
      <c r="AO80" s="486"/>
      <c r="AP80" s="306"/>
      <c r="AQ80" s="306"/>
      <c r="AR80" s="306"/>
      <c r="AS80" s="306"/>
      <c r="AT80" s="306"/>
    </row>
    <row r="81" spans="1:46" ht="26.25" customHeight="1" x14ac:dyDescent="0.15">
      <c r="A81" s="500">
        <v>40</v>
      </c>
      <c r="B81" s="502">
        <f>IF(A81="","",VLOOKUP(A81,テーブル1[],66,FALSE))</f>
        <v>44160</v>
      </c>
      <c r="C81" s="504" t="str">
        <f>IF(A81="","",VLOOKUP(A81,テーブル1[],44,FALSE))</f>
        <v>一次下請</v>
      </c>
      <c r="D81" s="317" t="str">
        <f>IF(B81=0,"",VLOOKUP(A81,テーブル1[],2,FALSE))</f>
        <v>00040</v>
      </c>
      <c r="E81" s="479" t="str">
        <f>VLOOKUP(A81,テーブル1[],13,FALSE)</f>
        <v>建設業</v>
      </c>
      <c r="F81" s="480" t="str">
        <f>IF(A81="","",VLOOKUP(A81,テーブル1[],15,FALSE)&amp;" "&amp;VLOOKUP(A81,テーブル1[],16,FALSE))</f>
        <v>北海道知事 一般</v>
      </c>
      <c r="G81" s="480"/>
      <c r="H81" s="481">
        <f>IF(B81=0,"",IF(E81="無","",VLOOKUP(A81,テーブル1[],19,FALSE)+1825))</f>
        <v>44169</v>
      </c>
      <c r="I81" s="495" t="str">
        <f>IF(A81="","",IF(E81="無","",VLOOKUP(A81,テーブル1[],14,FALSE)))</f>
        <v>電気</v>
      </c>
      <c r="J81" s="479">
        <f>VLOOKUP(A81,テーブル1[],20,FALSE)</f>
        <v>0</v>
      </c>
      <c r="K81" s="480" t="str">
        <f>IF(A81="","",VLOOKUP(A81,テーブル1[],22,FALSE)&amp;" "&amp;VLOOKUP(A81,テーブル1[],23,FALSE))</f>
        <v xml:space="preserve"> </v>
      </c>
      <c r="L81" s="480"/>
      <c r="M81" s="481">
        <f>IF(C81=0,"",IF(J81="無","",VLOOKUP(A81,テーブル1[],26,FALSE)+1825))</f>
        <v>1825</v>
      </c>
      <c r="N81" s="482" t="str">
        <f>IF(A81="","",IF(J81="無","",VLOOKUP(A81,テーブル1[],13,FALSE)))</f>
        <v>建設業</v>
      </c>
      <c r="O81" s="484" t="str">
        <f>IF(A81="","",VLOOKUP(A81,テーブル1[],8,FALSE))</f>
        <v>信号機移設工事</v>
      </c>
      <c r="P81" s="495" t="str">
        <f>IF(A81="","",VLOOKUP(A81,テーブル1[],9,FALSE))</f>
        <v>信号機移設工事</v>
      </c>
      <c r="Q81" s="496" t="str">
        <f>IF(A81="","",VLOOKUP(A81,テーブル1[],28,FALSE))</f>
        <v>監督　二郎40</v>
      </c>
      <c r="R81" s="493" t="str">
        <f>IF(A81="","",VLOOKUP(A81,テーブル1[],29,FALSE))</f>
        <v>代理　二郎40</v>
      </c>
      <c r="S81" s="496" t="str">
        <f>IF(B81=0,"",IF(E81="他","-",VLOOKUP(A81,テーブル1[],32,FALSE)))</f>
        <v>主任　二子40</v>
      </c>
      <c r="T81" s="498" t="str">
        <f>IF(B81=0,"",IF(E81="他",VLOOKUP(A81,テーブル1[],32,FALSE),""))</f>
        <v/>
      </c>
      <c r="U81" s="437" t="str">
        <f>IF(A81="","",VLOOKUP(A81,テーブル1[],31,FALSE))</f>
        <v>非専任</v>
      </c>
      <c r="V81" s="496" t="str">
        <f>IF(A81="","",VLOOKUP(A81,テーブル1[],37,FALSE))</f>
        <v>〇</v>
      </c>
      <c r="W81" s="493" t="str">
        <f>IF(B81=0,"",IF(VLOOKUP(A81,テーブル1[],27,FALSE)="建退共・中退共","〇",IF(VLOOKUP(A81,テーブル1[],27,FALSE)="建退共","〇","-")))</f>
        <v>-</v>
      </c>
      <c r="X81" s="493" t="str">
        <f>IF(B81=0,"",IF(VLOOKUP(A81,テーブル1[],27,FALSE)="建退共・中退共","〇",IF(VLOOKUP(A81,テーブル1[],27,FALSE)="中退共","〇","-")))</f>
        <v>-</v>
      </c>
      <c r="Y81" s="493" t="str">
        <f>IF(B81=0,"",IF(VLOOKUP(A81,テーブル1[],27,FALSE)="その他","〇","-"))</f>
        <v>〇</v>
      </c>
      <c r="Z81" s="268">
        <f>IF(A81="","",VLOOKUP(A81,テーブル1[],56,FALSE))</f>
        <v>44105</v>
      </c>
      <c r="AA81" s="269" t="str">
        <f>IF(B81=0,"","〇")</f>
        <v>〇</v>
      </c>
      <c r="AB81" s="499">
        <f>IF(A81="","",VLOOKUP(A81,テーブル1[],63,FALSE))</f>
        <v>2805</v>
      </c>
      <c r="AC81" s="506">
        <f>IF(AB81=0,"",AB81/$AB$3)</f>
        <v>1.0388888888888888E-2</v>
      </c>
      <c r="AD81" s="337">
        <f>IF(A81="","",VLOOKUP(A81,テーブル1[],10,FALSE))</f>
        <v>44161</v>
      </c>
      <c r="AE81" s="270" t="str">
        <f>IF(B81=0,"","現金")</f>
        <v>現金</v>
      </c>
      <c r="AF81" s="271">
        <f>IF(B81=0,"",VLOOKUP(A81,テーブル1[],58,FALSE))</f>
        <v>100</v>
      </c>
      <c r="AG81" s="338" t="str">
        <f>IF(A81="","",VLOOKUP(A81,テーブル1[],60,FALSE))</f>
        <v>翌月25日</v>
      </c>
      <c r="AH81" s="507" t="str">
        <f>IF(A81="","",VLOOKUP(A81,テーブル1[],62,FALSE))</f>
        <v>労務・機械</v>
      </c>
      <c r="AI81" s="489" t="str">
        <f>IF(B81=0,"","－")</f>
        <v>－</v>
      </c>
      <c r="AJ81" s="491" t="str">
        <f>IF(B81=0,"","〇")</f>
        <v>〇</v>
      </c>
      <c r="AK81" s="493" t="str">
        <f>IF(A81="","",VLOOKUP(A81,テーブル1[],53,FALSE))</f>
        <v>無</v>
      </c>
      <c r="AL81" s="493" t="str">
        <f>IF(A81="","",VLOOKUP(A81,テーブル1[],54,FALSE))</f>
        <v>無</v>
      </c>
      <c r="AM81" s="493" t="str">
        <f>IF(A81="","",VLOOKUP(A81,テーブル1[],55,FALSE))</f>
        <v>無</v>
      </c>
      <c r="AN81" s="494" t="str">
        <f>IF(A81="","",IF(VLOOKUP(A81,テーブル1[],64,FALSE)="","",VLOOKUP(A81,テーブル1[],64,FALSE)))</f>
        <v>株式会社０１元請組</v>
      </c>
      <c r="AO81" s="485">
        <v>40</v>
      </c>
      <c r="AP81" s="306"/>
      <c r="AQ81" s="306"/>
      <c r="AR81" s="306"/>
      <c r="AS81" s="306"/>
      <c r="AT81" s="306"/>
    </row>
    <row r="82" spans="1:46" ht="26.25" customHeight="1" x14ac:dyDescent="0.15">
      <c r="A82" s="501"/>
      <c r="B82" s="503"/>
      <c r="C82" s="505"/>
      <c r="D82" s="317" t="str">
        <f>IF(B81=0,"",VLOOKUP(A81,テーブル1[],3,FALSE))</f>
        <v>株式会社４０</v>
      </c>
      <c r="E82" s="479"/>
      <c r="F82" s="480" t="str">
        <f>IF(A81="","",VLOOKUP(A81,テーブル1[],17,FALSE)&amp;" "&amp;VLOOKUP(A81,テーブル1[],18,FALSE))</f>
        <v>般-27 1098</v>
      </c>
      <c r="G82" s="480"/>
      <c r="H82" s="481"/>
      <c r="I82" s="508"/>
      <c r="J82" s="479"/>
      <c r="K82" s="480" t="str">
        <f>IF(A81="","",VLOOKUP(A81,テーブル1[],24,FALSE)&amp;" "&amp;VLOOKUP(A81,テーブル1[],25,FALSE))</f>
        <v xml:space="preserve"> </v>
      </c>
      <c r="L82" s="480"/>
      <c r="M82" s="481"/>
      <c r="N82" s="483"/>
      <c r="O82" s="484"/>
      <c r="P82" s="495"/>
      <c r="Q82" s="497"/>
      <c r="R82" s="493"/>
      <c r="S82" s="497"/>
      <c r="T82" s="498"/>
      <c r="U82" s="437" t="str">
        <f>IF(A81="","",VLOOKUP(A81,テーブル1[],33,FALSE))</f>
        <v>第一種電気工事士</v>
      </c>
      <c r="V82" s="497"/>
      <c r="W82" s="493"/>
      <c r="X82" s="493"/>
      <c r="Y82" s="493"/>
      <c r="Z82" s="272" t="str">
        <f>IF(A81="","",VLOOKUP(A81,テーブル1[],57,FALSE))</f>
        <v>4日</v>
      </c>
      <c r="AA82" s="269" t="str">
        <f>IF(B81=0,"","〇")</f>
        <v>〇</v>
      </c>
      <c r="AB82" s="499"/>
      <c r="AC82" s="506"/>
      <c r="AD82" s="337">
        <f>IF(A81="","",VLOOKUP(A81,テーブル1[],11,FALSE))</f>
        <v>44196</v>
      </c>
      <c r="AE82" s="270" t="str">
        <f>IF(B81=0,"","手形")</f>
        <v>手形</v>
      </c>
      <c r="AF82" s="273" t="str">
        <f>IF(B81=0,"",VLOOKUP(A81,テーブル1[],52,FALSE))</f>
        <v>加入</v>
      </c>
      <c r="AG82" s="339" t="str">
        <f>IF(A81="","",IF(VLOOKUP(A81,テーブル1[],61,FALSE)="","",VLOOKUP(A81,テーブル1[],61,FALSE)))</f>
        <v/>
      </c>
      <c r="AH82" s="507"/>
      <c r="AI82" s="490"/>
      <c r="AJ82" s="492"/>
      <c r="AK82" s="493"/>
      <c r="AL82" s="493"/>
      <c r="AM82" s="493"/>
      <c r="AN82" s="494"/>
      <c r="AO82" s="486"/>
      <c r="AP82" s="306"/>
      <c r="AQ82" s="306"/>
      <c r="AR82" s="306"/>
      <c r="AS82" s="306"/>
      <c r="AT82" s="306"/>
    </row>
    <row r="83" spans="1:46" ht="26.25" customHeight="1" x14ac:dyDescent="0.15">
      <c r="A83" s="500">
        <v>41</v>
      </c>
      <c r="B83" s="502">
        <f>IF(A83="","",VLOOKUP(A83,テーブル1[],66,FALSE))</f>
        <v>44172</v>
      </c>
      <c r="C83" s="504" t="str">
        <f>IF(A83="","",VLOOKUP(A83,テーブル1[],44,FALSE))</f>
        <v>三次下請</v>
      </c>
      <c r="D83" s="317" t="str">
        <f>IF(B83=0,"",VLOOKUP(A83,テーブル1[],2,FALSE))</f>
        <v>00041</v>
      </c>
      <c r="E83" s="479" t="str">
        <f>VLOOKUP(A83,テーブル1[],13,FALSE)</f>
        <v>建設業</v>
      </c>
      <c r="F83" s="480" t="str">
        <f>IF(A83="","",VLOOKUP(A83,テーブル1[],15,FALSE)&amp;" "&amp;VLOOKUP(A83,テーブル1[],16,FALSE))</f>
        <v>北海道知事 一般</v>
      </c>
      <c r="G83" s="480"/>
      <c r="H83" s="481">
        <f>IF(B83=0,"",IF(E83="無","",VLOOKUP(A83,テーブル1[],19,FALSE)+1825))</f>
        <v>45996</v>
      </c>
      <c r="I83" s="495" t="str">
        <f>IF(A83="","",IF(E83="無","",VLOOKUP(A83,テーブル1[],14,FALSE)))</f>
        <v>電気</v>
      </c>
      <c r="J83" s="479">
        <f>VLOOKUP(A83,テーブル1[],20,FALSE)</f>
        <v>0</v>
      </c>
      <c r="K83" s="480" t="str">
        <f>IF(A83="","",VLOOKUP(A83,テーブル1[],22,FALSE)&amp;" "&amp;VLOOKUP(A83,テーブル1[],23,FALSE))</f>
        <v xml:space="preserve"> </v>
      </c>
      <c r="L83" s="480"/>
      <c r="M83" s="481">
        <f>IF(C83=0,"",IF(J83="無","",VLOOKUP(A83,テーブル1[],26,FALSE)+1825))</f>
        <v>1825</v>
      </c>
      <c r="N83" s="482" t="str">
        <f>IF(A83="","",IF(J83="無","",VLOOKUP(A83,テーブル1[],13,FALSE)))</f>
        <v>建設業</v>
      </c>
      <c r="O83" s="484" t="str">
        <f>IF(A83="","",VLOOKUP(A83,テーブル1[],8,FALSE))</f>
        <v>信号機移設工事</v>
      </c>
      <c r="P83" s="495" t="str">
        <f>IF(A83="","",VLOOKUP(A83,テーブル1[],9,FALSE))</f>
        <v>信号機移設工事</v>
      </c>
      <c r="Q83" s="496" t="str">
        <f>IF(A83="","",VLOOKUP(A83,テーブル1[],28,FALSE))</f>
        <v>監督　二郎41</v>
      </c>
      <c r="R83" s="493" t="str">
        <f>IF(A83="","",VLOOKUP(A83,テーブル1[],29,FALSE))</f>
        <v>代理　二郎41</v>
      </c>
      <c r="S83" s="496" t="str">
        <f>IF(B83=0,"",IF(E83="他","-",VLOOKUP(A83,テーブル1[],32,FALSE)))</f>
        <v>主任　二子41</v>
      </c>
      <c r="T83" s="498" t="str">
        <f>IF(B83=0,"",IF(E83="他",VLOOKUP(A83,テーブル1[],32,FALSE),""))</f>
        <v/>
      </c>
      <c r="U83" s="437" t="str">
        <f>IF(A83="","",VLOOKUP(A83,テーブル1[],31,FALSE))</f>
        <v>非専任</v>
      </c>
      <c r="V83" s="496" t="str">
        <f>IF(A83="","",VLOOKUP(A83,テーブル1[],37,FALSE))</f>
        <v>〇</v>
      </c>
      <c r="W83" s="493" t="str">
        <f>IF(B83=0,"",IF(VLOOKUP(A83,テーブル1[],27,FALSE)="建退共・中退共","〇",IF(VLOOKUP(A83,テーブル1[],27,FALSE)="建退共","〇","-")))</f>
        <v>-</v>
      </c>
      <c r="X83" s="493" t="str">
        <f>IF(B83=0,"",IF(VLOOKUP(A83,テーブル1[],27,FALSE)="建退共・中退共","〇",IF(VLOOKUP(A83,テーブル1[],27,FALSE)="中退共","〇","-")))</f>
        <v>-</v>
      </c>
      <c r="Y83" s="493" t="str">
        <f>IF(B83=0,"",IF(VLOOKUP(A83,テーブル1[],27,FALSE)="その他","〇","-"))</f>
        <v>〇</v>
      </c>
      <c r="Z83" s="268">
        <f>IF(A83="","",VLOOKUP(A83,テーブル1[],56,FALSE))</f>
        <v>44105</v>
      </c>
      <c r="AA83" s="269" t="str">
        <f>IF(B83=0,"","〇")</f>
        <v>〇</v>
      </c>
      <c r="AB83" s="499">
        <f>IF(A83="","",VLOOKUP(A83,テーブル1[],63,FALSE))</f>
        <v>2805</v>
      </c>
      <c r="AC83" s="506">
        <f>IF(AB83=0,"",AB83/$AB$3)</f>
        <v>1.0388888888888888E-2</v>
      </c>
      <c r="AD83" s="337">
        <f>IF(A83="","",VLOOKUP(A83,テーブル1[],10,FALSE))</f>
        <v>44161</v>
      </c>
      <c r="AE83" s="270" t="str">
        <f>IF(B83=0,"","現金")</f>
        <v>現金</v>
      </c>
      <c r="AF83" s="271">
        <f>IF(B83=0,"",VLOOKUP(A83,テーブル1[],58,FALSE))</f>
        <v>100</v>
      </c>
      <c r="AG83" s="338" t="str">
        <f>IF(A83="","",VLOOKUP(A83,テーブル1[],60,FALSE))</f>
        <v>翌月25日</v>
      </c>
      <c r="AH83" s="507" t="str">
        <f>IF(A83="","",VLOOKUP(A83,テーブル1[],62,FALSE))</f>
        <v>労務・機械</v>
      </c>
      <c r="AI83" s="489" t="str">
        <f>IF(B83=0,"","－")</f>
        <v>－</v>
      </c>
      <c r="AJ83" s="491" t="str">
        <f>IF(B83=0,"","〇")</f>
        <v>〇</v>
      </c>
      <c r="AK83" s="493" t="str">
        <f>IF(A83="","",VLOOKUP(A83,テーブル1[],53,FALSE))</f>
        <v>無</v>
      </c>
      <c r="AL83" s="493" t="str">
        <f>IF(A83="","",VLOOKUP(A83,テーブル1[],54,FALSE))</f>
        <v>無</v>
      </c>
      <c r="AM83" s="493" t="str">
        <f>IF(A83="","",VLOOKUP(A83,テーブル1[],55,FALSE))</f>
        <v>無</v>
      </c>
      <c r="AN83" s="494" t="str">
        <f>IF(A83="","",IF(VLOOKUP(A83,テーブル1[],64,FALSE)="","",VLOOKUP(A83,テーブル1[],64,FALSE)))</f>
        <v>株式会社０１元請組</v>
      </c>
      <c r="AO83" s="485">
        <v>41</v>
      </c>
      <c r="AP83" s="306"/>
      <c r="AQ83" s="306"/>
      <c r="AR83" s="306"/>
      <c r="AS83" s="306"/>
      <c r="AT83" s="306"/>
    </row>
    <row r="84" spans="1:46" ht="26.25" customHeight="1" x14ac:dyDescent="0.15">
      <c r="A84" s="501"/>
      <c r="B84" s="503"/>
      <c r="C84" s="505"/>
      <c r="D84" s="317" t="str">
        <f>IF(B83=0,"",VLOOKUP(A83,テーブル1[],3,FALSE))</f>
        <v>株式会社４１</v>
      </c>
      <c r="E84" s="479"/>
      <c r="F84" s="480" t="str">
        <f>IF(A83="","",VLOOKUP(A83,テーブル1[],17,FALSE)&amp;" "&amp;VLOOKUP(A83,テーブル1[],18,FALSE))</f>
        <v>般-2 1098</v>
      </c>
      <c r="G84" s="480"/>
      <c r="H84" s="481"/>
      <c r="I84" s="508"/>
      <c r="J84" s="479"/>
      <c r="K84" s="480" t="str">
        <f>IF(A83="","",VLOOKUP(A83,テーブル1[],24,FALSE)&amp;" "&amp;VLOOKUP(A83,テーブル1[],25,FALSE))</f>
        <v xml:space="preserve"> </v>
      </c>
      <c r="L84" s="480"/>
      <c r="M84" s="481"/>
      <c r="N84" s="483"/>
      <c r="O84" s="484"/>
      <c r="P84" s="495"/>
      <c r="Q84" s="497"/>
      <c r="R84" s="493"/>
      <c r="S84" s="497"/>
      <c r="T84" s="498"/>
      <c r="U84" s="437" t="str">
        <f>IF(A83="","",VLOOKUP(A83,テーブル1[],33,FALSE))</f>
        <v>第一種電気工事士</v>
      </c>
      <c r="V84" s="497"/>
      <c r="W84" s="493"/>
      <c r="X84" s="493"/>
      <c r="Y84" s="493"/>
      <c r="Z84" s="272" t="str">
        <f>IF(A83="","",VLOOKUP(A83,テーブル1[],57,FALSE))</f>
        <v>4日</v>
      </c>
      <c r="AA84" s="269" t="str">
        <f>IF(B83=0,"","〇")</f>
        <v>〇</v>
      </c>
      <c r="AB84" s="499"/>
      <c r="AC84" s="506"/>
      <c r="AD84" s="337">
        <f>IF(A83="","",VLOOKUP(A83,テーブル1[],11,FALSE))</f>
        <v>44196</v>
      </c>
      <c r="AE84" s="270" t="str">
        <f>IF(B83=0,"","手形")</f>
        <v>手形</v>
      </c>
      <c r="AF84" s="273" t="str">
        <f>IF(B83=0,"",VLOOKUP(A83,テーブル1[],52,FALSE))</f>
        <v>加入</v>
      </c>
      <c r="AG84" s="339" t="str">
        <f>IF(A83="","",IF(VLOOKUP(A83,テーブル1[],61,FALSE)="","",VLOOKUP(A83,テーブル1[],61,FALSE)))</f>
        <v/>
      </c>
      <c r="AH84" s="507"/>
      <c r="AI84" s="490"/>
      <c r="AJ84" s="492"/>
      <c r="AK84" s="493"/>
      <c r="AL84" s="493"/>
      <c r="AM84" s="493"/>
      <c r="AN84" s="494"/>
      <c r="AO84" s="486"/>
      <c r="AP84" s="306"/>
      <c r="AQ84" s="306"/>
      <c r="AR84" s="306"/>
      <c r="AS84" s="306"/>
      <c r="AT84" s="306"/>
    </row>
    <row r="85" spans="1:46" ht="26.25" customHeight="1" x14ac:dyDescent="0.15">
      <c r="A85" s="500">
        <v>42</v>
      </c>
      <c r="B85" s="502">
        <f>IF(A85="","",VLOOKUP(A85,テーブル1[],66,FALSE))</f>
        <v>0</v>
      </c>
      <c r="C85" s="504">
        <f>IF(A85="","",VLOOKUP(A85,テーブル1[],44,FALSE))</f>
        <v>0</v>
      </c>
      <c r="D85" s="317" t="str">
        <f>IF(B85=0,"",VLOOKUP(A85,テーブル1[],2,FALSE))</f>
        <v/>
      </c>
      <c r="E85" s="479">
        <f>VLOOKUP(A85,テーブル1[],13,FALSE)</f>
        <v>0</v>
      </c>
      <c r="F85" s="480" t="str">
        <f>IF(A85="","",VLOOKUP(A85,テーブル1[],15,FALSE)&amp;" "&amp;VLOOKUP(A85,テーブル1[],16,FALSE))</f>
        <v xml:space="preserve"> </v>
      </c>
      <c r="G85" s="480"/>
      <c r="H85" s="481" t="str">
        <f>IF(B85=0,"",IF(E85="無","",VLOOKUP(A85,テーブル1[],19,FALSE)+1825))</f>
        <v/>
      </c>
      <c r="I85" s="495">
        <f>IF(A85="","",IF(E85="無","",VLOOKUP(A85,テーブル1[],14,FALSE)))</f>
        <v>0</v>
      </c>
      <c r="J85" s="479">
        <f>VLOOKUP(A85,テーブル1[],20,FALSE)</f>
        <v>0</v>
      </c>
      <c r="K85" s="480" t="str">
        <f>IF(A85="","",VLOOKUP(A85,テーブル1[],22,FALSE)&amp;" "&amp;VLOOKUP(A85,テーブル1[],23,FALSE))</f>
        <v xml:space="preserve"> </v>
      </c>
      <c r="L85" s="480"/>
      <c r="M85" s="481" t="str">
        <f>IF(C85=0,"",IF(J85="無","",VLOOKUP(A85,テーブル1[],26,FALSE)+1825))</f>
        <v/>
      </c>
      <c r="N85" s="482">
        <f>IF(A85="","",IF(J85="無","",VLOOKUP(A85,テーブル1[],13,FALSE)))</f>
        <v>0</v>
      </c>
      <c r="O85" s="484">
        <f>IF(A85="","",VLOOKUP(A85,テーブル1[],8,FALSE))</f>
        <v>0</v>
      </c>
      <c r="P85" s="495">
        <f>IF(A85="","",VLOOKUP(A85,テーブル1[],9,FALSE))</f>
        <v>0</v>
      </c>
      <c r="Q85" s="496">
        <f>IF(A85="","",VLOOKUP(A85,テーブル1[],28,FALSE))</f>
        <v>0</v>
      </c>
      <c r="R85" s="493">
        <f>IF(A85="","",VLOOKUP(A85,テーブル1[],29,FALSE))</f>
        <v>0</v>
      </c>
      <c r="S85" s="496" t="str">
        <f>IF(B85=0,"",IF(E85="他","-",VLOOKUP(A85,テーブル1[],32,FALSE)))</f>
        <v/>
      </c>
      <c r="T85" s="498" t="str">
        <f>IF(B85=0,"",IF(E85="他",VLOOKUP(A85,テーブル1[],32,FALSE),""))</f>
        <v/>
      </c>
      <c r="U85" s="437">
        <f>IF(A85="","",VLOOKUP(A85,テーブル1[],31,FALSE))</f>
        <v>0</v>
      </c>
      <c r="V85" s="496">
        <f>IF(A85="","",VLOOKUP(A85,テーブル1[],37,FALSE))</f>
        <v>0</v>
      </c>
      <c r="W85" s="493" t="str">
        <f>IF(B85=0,"",IF(VLOOKUP(A85,テーブル1[],27,FALSE)="建退共・中退共","〇",IF(VLOOKUP(A85,テーブル1[],27,FALSE)="建退共","〇","-")))</f>
        <v/>
      </c>
      <c r="X85" s="493" t="str">
        <f>IF(B85=0,"",IF(VLOOKUP(A85,テーブル1[],27,FALSE)="建退共・中退共","〇",IF(VLOOKUP(A85,テーブル1[],27,FALSE)="中退共","〇","-")))</f>
        <v/>
      </c>
      <c r="Y85" s="493" t="str">
        <f>IF(B85=0,"",IF(VLOOKUP(A85,テーブル1[],27,FALSE)="その他","〇","-"))</f>
        <v/>
      </c>
      <c r="Z85" s="268">
        <f>IF(A85="","",VLOOKUP(A85,テーブル1[],56,FALSE))</f>
        <v>0</v>
      </c>
      <c r="AA85" s="288" t="str">
        <f>IF(B85=0,"","〇")</f>
        <v/>
      </c>
      <c r="AB85" s="499">
        <f>IF(A85="","",VLOOKUP(A85,テーブル1[],63,FALSE))</f>
        <v>0</v>
      </c>
      <c r="AC85" s="506" t="str">
        <f>IF(AB85=0,"",AB85/$AB$3)</f>
        <v/>
      </c>
      <c r="AD85" s="337">
        <f>IF(A85="","",VLOOKUP(A85,テーブル1[],10,FALSE))</f>
        <v>0</v>
      </c>
      <c r="AE85" s="289" t="str">
        <f>IF(B85=0,"","現金")</f>
        <v/>
      </c>
      <c r="AF85" s="271" t="str">
        <f>IF(B85=0,"",VLOOKUP(A85,テーブル1[],58,FALSE))</f>
        <v/>
      </c>
      <c r="AG85" s="338">
        <f>IF(A85="","",VLOOKUP(A85,テーブル1[],60,FALSE))</f>
        <v>0</v>
      </c>
      <c r="AH85" s="507">
        <f>IF(A85="","",VLOOKUP(A85,テーブル1[],62,FALSE))</f>
        <v>0</v>
      </c>
      <c r="AI85" s="489" t="str">
        <f>IF(B85=0,"","－")</f>
        <v/>
      </c>
      <c r="AJ85" s="491" t="str">
        <f>IF(B85=0,"","〇")</f>
        <v/>
      </c>
      <c r="AK85" s="493">
        <f>IF(A85="","",VLOOKUP(A85,テーブル1[],53,FALSE))</f>
        <v>0</v>
      </c>
      <c r="AL85" s="493">
        <f>IF(A85="","",VLOOKUP(A85,テーブル1[],54,FALSE))</f>
        <v>0</v>
      </c>
      <c r="AM85" s="493">
        <f>IF(A85="","",VLOOKUP(A85,テーブル1[],55,FALSE))</f>
        <v>0</v>
      </c>
      <c r="AN85" s="494" t="str">
        <f>IF(A85="","",IF(VLOOKUP(A85,テーブル1[],64,FALSE)="","",VLOOKUP(A85,テーブル1[],64,FALSE)))</f>
        <v/>
      </c>
      <c r="AO85" s="485">
        <v>42</v>
      </c>
      <c r="AP85" s="306"/>
      <c r="AQ85" s="306"/>
      <c r="AR85" s="306"/>
      <c r="AS85" s="306"/>
      <c r="AT85" s="306"/>
    </row>
    <row r="86" spans="1:46" ht="26.25" customHeight="1" x14ac:dyDescent="0.15">
      <c r="A86" s="501"/>
      <c r="B86" s="503"/>
      <c r="C86" s="505"/>
      <c r="D86" s="317" t="str">
        <f>IF(B85=0,"",VLOOKUP(A85,テーブル1[],3,FALSE))</f>
        <v/>
      </c>
      <c r="E86" s="479"/>
      <c r="F86" s="480" t="str">
        <f>IF(A85="","",VLOOKUP(A85,テーブル1[],17,FALSE)&amp;" "&amp;VLOOKUP(A85,テーブル1[],18,FALSE))</f>
        <v xml:space="preserve"> </v>
      </c>
      <c r="G86" s="480"/>
      <c r="H86" s="481"/>
      <c r="I86" s="508"/>
      <c r="J86" s="479"/>
      <c r="K86" s="480" t="str">
        <f>IF(A85="","",VLOOKUP(A85,テーブル1[],24,FALSE)&amp;" "&amp;VLOOKUP(A85,テーブル1[],25,FALSE))</f>
        <v xml:space="preserve"> </v>
      </c>
      <c r="L86" s="480"/>
      <c r="M86" s="481"/>
      <c r="N86" s="483"/>
      <c r="O86" s="484"/>
      <c r="P86" s="495"/>
      <c r="Q86" s="497"/>
      <c r="R86" s="493"/>
      <c r="S86" s="497"/>
      <c r="T86" s="498"/>
      <c r="U86" s="437">
        <f>IF(A85="","",VLOOKUP(A85,テーブル1[],33,FALSE))</f>
        <v>0</v>
      </c>
      <c r="V86" s="497"/>
      <c r="W86" s="493"/>
      <c r="X86" s="493"/>
      <c r="Y86" s="493"/>
      <c r="Z86" s="272">
        <f>IF(A85="","",VLOOKUP(A85,テーブル1[],57,FALSE))</f>
        <v>0</v>
      </c>
      <c r="AA86" s="288" t="str">
        <f>IF(B85=0,"","〇")</f>
        <v/>
      </c>
      <c r="AB86" s="499"/>
      <c r="AC86" s="506"/>
      <c r="AD86" s="337">
        <f>IF(A85="","",VLOOKUP(A85,テーブル1[],11,FALSE))</f>
        <v>0</v>
      </c>
      <c r="AE86" s="289" t="str">
        <f>IF(B85=0,"","手形")</f>
        <v/>
      </c>
      <c r="AF86" s="273" t="str">
        <f>IF(B85=0,"",VLOOKUP(A85,テーブル1[],52,FALSE))</f>
        <v/>
      </c>
      <c r="AG86" s="339" t="str">
        <f>IF(A85="","",IF(VLOOKUP(A85,テーブル1[],61,FALSE)="","",VLOOKUP(A85,テーブル1[],61,FALSE)))</f>
        <v/>
      </c>
      <c r="AH86" s="507"/>
      <c r="AI86" s="490"/>
      <c r="AJ86" s="492"/>
      <c r="AK86" s="493"/>
      <c r="AL86" s="493"/>
      <c r="AM86" s="493"/>
      <c r="AN86" s="494"/>
      <c r="AO86" s="486"/>
      <c r="AP86" s="306"/>
      <c r="AQ86" s="306"/>
      <c r="AR86" s="306"/>
      <c r="AS86" s="306"/>
      <c r="AT86" s="306"/>
    </row>
    <row r="87" spans="1:46" ht="26.25" customHeight="1" x14ac:dyDescent="0.15">
      <c r="A87" s="500">
        <v>43</v>
      </c>
      <c r="B87" s="502">
        <f>IF(A87="","",VLOOKUP(A87,テーブル1[],66,FALSE))</f>
        <v>0</v>
      </c>
      <c r="C87" s="504">
        <f>IF(A87="","",VLOOKUP(A87,テーブル1[],44,FALSE))</f>
        <v>0</v>
      </c>
      <c r="D87" s="317" t="str">
        <f>IF(B87=0,"",VLOOKUP(A87,テーブル1[],2,FALSE))</f>
        <v/>
      </c>
      <c r="E87" s="479">
        <f>VLOOKUP(A87,テーブル1[],13,FALSE)</f>
        <v>0</v>
      </c>
      <c r="F87" s="480" t="str">
        <f>IF(A87="","",VLOOKUP(A87,テーブル1[],15,FALSE)&amp;" "&amp;VLOOKUP(A87,テーブル1[],16,FALSE))</f>
        <v xml:space="preserve"> </v>
      </c>
      <c r="G87" s="480"/>
      <c r="H87" s="481" t="str">
        <f>IF(B87=0,"",IF(E87="無","",VLOOKUP(A87,テーブル1[],19,FALSE)+1825))</f>
        <v/>
      </c>
      <c r="I87" s="495">
        <f>IF(A87="","",IF(E87="無","",VLOOKUP(A87,テーブル1[],14,FALSE)))</f>
        <v>0</v>
      </c>
      <c r="J87" s="479">
        <f>VLOOKUP(A87,テーブル1[],20,FALSE)</f>
        <v>0</v>
      </c>
      <c r="K87" s="480" t="str">
        <f>IF(A87="","",VLOOKUP(A87,テーブル1[],22,FALSE)&amp;" "&amp;VLOOKUP(A87,テーブル1[],23,FALSE))</f>
        <v xml:space="preserve"> </v>
      </c>
      <c r="L87" s="480"/>
      <c r="M87" s="481" t="str">
        <f>IF(C87=0,"",IF(J87="無","",VLOOKUP(A87,テーブル1[],26,FALSE)+1825))</f>
        <v/>
      </c>
      <c r="N87" s="482">
        <f>IF(A87="","",IF(J87="無","",VLOOKUP(A87,テーブル1[],13,FALSE)))</f>
        <v>0</v>
      </c>
      <c r="O87" s="484">
        <f>IF(A87="","",VLOOKUP(A87,テーブル1[],8,FALSE))</f>
        <v>0</v>
      </c>
      <c r="P87" s="495">
        <f>IF(A87="","",VLOOKUP(A87,テーブル1[],9,FALSE))</f>
        <v>0</v>
      </c>
      <c r="Q87" s="496">
        <f>IF(A87="","",VLOOKUP(A87,テーブル1[],28,FALSE))</f>
        <v>0</v>
      </c>
      <c r="R87" s="493">
        <f>IF(A87="","",VLOOKUP(A87,テーブル1[],29,FALSE))</f>
        <v>0</v>
      </c>
      <c r="S87" s="496" t="str">
        <f>IF(B87=0,"",IF(E87="他","-",VLOOKUP(A87,テーブル1[],32,FALSE)))</f>
        <v/>
      </c>
      <c r="T87" s="498" t="str">
        <f>IF(B87=0,"",IF(E87="他",VLOOKUP(A87,テーブル1[],32,FALSE),""))</f>
        <v/>
      </c>
      <c r="U87" s="437">
        <f>IF(A87="","",VLOOKUP(A87,テーブル1[],31,FALSE))</f>
        <v>0</v>
      </c>
      <c r="V87" s="496">
        <f>IF(A87="","",VLOOKUP(A87,テーブル1[],37,FALSE))</f>
        <v>0</v>
      </c>
      <c r="W87" s="493" t="str">
        <f>IF(B87=0,"",IF(VLOOKUP(A87,テーブル1[],27,FALSE)="建退共・中退共","〇",IF(VLOOKUP(A87,テーブル1[],27,FALSE)="建退共","〇","-")))</f>
        <v/>
      </c>
      <c r="X87" s="493" t="str">
        <f>IF(B87=0,"",IF(VLOOKUP(A87,テーブル1[],27,FALSE)="建退共・中退共","〇",IF(VLOOKUP(A87,テーブル1[],27,FALSE)="中退共","〇","-")))</f>
        <v/>
      </c>
      <c r="Y87" s="493" t="str">
        <f>IF(B87=0,"",IF(VLOOKUP(A87,テーブル1[],27,FALSE)="その他","〇","-"))</f>
        <v/>
      </c>
      <c r="Z87" s="268">
        <f>IF(A87="","",VLOOKUP(A87,テーブル1[],56,FALSE))</f>
        <v>0</v>
      </c>
      <c r="AA87" s="288" t="str">
        <f>IF(B87=0,"","〇")</f>
        <v/>
      </c>
      <c r="AB87" s="499">
        <f>IF(A87="","",VLOOKUP(A87,テーブル1[],63,FALSE))</f>
        <v>0</v>
      </c>
      <c r="AC87" s="506" t="str">
        <f>IF(AB87=0,"",AB87/$AB$3)</f>
        <v/>
      </c>
      <c r="AD87" s="337">
        <f>IF(A87="","",VLOOKUP(A87,テーブル1[],10,FALSE))</f>
        <v>0</v>
      </c>
      <c r="AE87" s="289" t="str">
        <f>IF(B87=0,"","現金")</f>
        <v/>
      </c>
      <c r="AF87" s="271" t="str">
        <f>IF(B87=0,"",VLOOKUP(A87,テーブル1[],58,FALSE))</f>
        <v/>
      </c>
      <c r="AG87" s="338">
        <f>IF(A87="","",VLOOKUP(A87,テーブル1[],60,FALSE))</f>
        <v>0</v>
      </c>
      <c r="AH87" s="507">
        <f>IF(A87="","",VLOOKUP(A87,テーブル1[],62,FALSE))</f>
        <v>0</v>
      </c>
      <c r="AI87" s="489" t="str">
        <f>IF(B87=0,"","－")</f>
        <v/>
      </c>
      <c r="AJ87" s="491" t="str">
        <f>IF(B87=0,"","〇")</f>
        <v/>
      </c>
      <c r="AK87" s="493">
        <f>IF(A87="","",VLOOKUP(A87,テーブル1[],53,FALSE))</f>
        <v>0</v>
      </c>
      <c r="AL87" s="493">
        <f>IF(A87="","",VLOOKUP(A87,テーブル1[],54,FALSE))</f>
        <v>0</v>
      </c>
      <c r="AM87" s="493">
        <f>IF(A87="","",VLOOKUP(A87,テーブル1[],55,FALSE))</f>
        <v>0</v>
      </c>
      <c r="AN87" s="494" t="str">
        <f>IF(A87="","",IF(VLOOKUP(A87,テーブル1[],64,FALSE)="","",VLOOKUP(A87,テーブル1[],64,FALSE)))</f>
        <v/>
      </c>
      <c r="AO87" s="485">
        <v>43</v>
      </c>
      <c r="AP87" s="306"/>
      <c r="AQ87" s="306"/>
      <c r="AR87" s="306"/>
      <c r="AS87" s="306"/>
      <c r="AT87" s="306"/>
    </row>
    <row r="88" spans="1:46" ht="26.25" customHeight="1" x14ac:dyDescent="0.15">
      <c r="A88" s="501"/>
      <c r="B88" s="503"/>
      <c r="C88" s="505"/>
      <c r="D88" s="317" t="str">
        <f>IF(B87=0,"",VLOOKUP(A87,テーブル1[],3,FALSE))</f>
        <v/>
      </c>
      <c r="E88" s="479"/>
      <c r="F88" s="480" t="str">
        <f>IF(A87="","",VLOOKUP(A87,テーブル1[],17,FALSE)&amp;" "&amp;VLOOKUP(A87,テーブル1[],18,FALSE))</f>
        <v xml:space="preserve"> </v>
      </c>
      <c r="G88" s="480"/>
      <c r="H88" s="481"/>
      <c r="I88" s="508"/>
      <c r="J88" s="479"/>
      <c r="K88" s="480" t="str">
        <f>IF(A87="","",VLOOKUP(A87,テーブル1[],24,FALSE)&amp;" "&amp;VLOOKUP(A87,テーブル1[],25,FALSE))</f>
        <v xml:space="preserve"> </v>
      </c>
      <c r="L88" s="480"/>
      <c r="M88" s="481"/>
      <c r="N88" s="483"/>
      <c r="O88" s="484"/>
      <c r="P88" s="495"/>
      <c r="Q88" s="497"/>
      <c r="R88" s="493"/>
      <c r="S88" s="497"/>
      <c r="T88" s="498"/>
      <c r="U88" s="437">
        <f>IF(A87="","",VLOOKUP(A87,テーブル1[],33,FALSE))</f>
        <v>0</v>
      </c>
      <c r="V88" s="497"/>
      <c r="W88" s="493"/>
      <c r="X88" s="493"/>
      <c r="Y88" s="493"/>
      <c r="Z88" s="272">
        <f>IF(A87="","",VLOOKUP(A87,テーブル1[],57,FALSE))</f>
        <v>0</v>
      </c>
      <c r="AA88" s="288" t="str">
        <f>IF(B87=0,"","〇")</f>
        <v/>
      </c>
      <c r="AB88" s="499"/>
      <c r="AC88" s="506"/>
      <c r="AD88" s="337">
        <f>IF(A87="","",VLOOKUP(A87,テーブル1[],11,FALSE))</f>
        <v>0</v>
      </c>
      <c r="AE88" s="289" t="str">
        <f>IF(B87=0,"","手形")</f>
        <v/>
      </c>
      <c r="AF88" s="273" t="str">
        <f>IF(B87=0,"",VLOOKUP(A87,テーブル1[],52,FALSE))</f>
        <v/>
      </c>
      <c r="AG88" s="339" t="str">
        <f>IF(A87="","",IF(VLOOKUP(A87,テーブル1[],61,FALSE)="","",VLOOKUP(A87,テーブル1[],61,FALSE)))</f>
        <v/>
      </c>
      <c r="AH88" s="507"/>
      <c r="AI88" s="490"/>
      <c r="AJ88" s="492"/>
      <c r="AK88" s="493"/>
      <c r="AL88" s="493"/>
      <c r="AM88" s="493"/>
      <c r="AN88" s="494"/>
      <c r="AO88" s="486"/>
      <c r="AP88" s="306"/>
      <c r="AQ88" s="306"/>
      <c r="AR88" s="306"/>
      <c r="AS88" s="306"/>
      <c r="AT88" s="306"/>
    </row>
    <row r="89" spans="1:46" ht="26.25" customHeight="1" x14ac:dyDescent="0.15">
      <c r="A89" s="500">
        <v>44</v>
      </c>
      <c r="B89" s="502">
        <f>IF(A89="","",VLOOKUP(A89,テーブル1[],66,FALSE))</f>
        <v>0</v>
      </c>
      <c r="C89" s="504">
        <f>IF(A89="","",VLOOKUP(A89,テーブル1[],44,FALSE))</f>
        <v>0</v>
      </c>
      <c r="D89" s="317" t="str">
        <f>IF(B89=0,"",VLOOKUP(A89,テーブル1[],2,FALSE))</f>
        <v/>
      </c>
      <c r="E89" s="479">
        <f>VLOOKUP(A89,テーブル1[],13,FALSE)</f>
        <v>0</v>
      </c>
      <c r="F89" s="480" t="str">
        <f>IF(A89="","",VLOOKUP(A89,テーブル1[],15,FALSE)&amp;" "&amp;VLOOKUP(A89,テーブル1[],16,FALSE))</f>
        <v xml:space="preserve"> </v>
      </c>
      <c r="G89" s="480"/>
      <c r="H89" s="481" t="str">
        <f>IF(B89=0,"",IF(E89="無","",VLOOKUP(A89,テーブル1[],19,FALSE)+1825))</f>
        <v/>
      </c>
      <c r="I89" s="495">
        <f>IF(A89="","",IF(E89="無","",VLOOKUP(A89,テーブル1[],14,FALSE)))</f>
        <v>0</v>
      </c>
      <c r="J89" s="479">
        <f>VLOOKUP(A89,テーブル1[],20,FALSE)</f>
        <v>0</v>
      </c>
      <c r="K89" s="480" t="str">
        <f>IF(A89="","",VLOOKUP(A89,テーブル1[],22,FALSE)&amp;" "&amp;VLOOKUP(A89,テーブル1[],23,FALSE))</f>
        <v xml:space="preserve"> </v>
      </c>
      <c r="L89" s="480"/>
      <c r="M89" s="481" t="str">
        <f>IF(C89=0,"",IF(J89="無","",VLOOKUP(A89,テーブル1[],26,FALSE)+1825))</f>
        <v/>
      </c>
      <c r="N89" s="482">
        <f>IF(A89="","",IF(J89="無","",VLOOKUP(A89,テーブル1[],13,FALSE)))</f>
        <v>0</v>
      </c>
      <c r="O89" s="484">
        <f>IF(A89="","",VLOOKUP(A89,テーブル1[],8,FALSE))</f>
        <v>0</v>
      </c>
      <c r="P89" s="495">
        <f>IF(A89="","",VLOOKUP(A89,テーブル1[],9,FALSE))</f>
        <v>0</v>
      </c>
      <c r="Q89" s="496">
        <f>IF(A89="","",VLOOKUP(A89,テーブル1[],28,FALSE))</f>
        <v>0</v>
      </c>
      <c r="R89" s="493">
        <f>IF(A89="","",VLOOKUP(A89,テーブル1[],29,FALSE))</f>
        <v>0</v>
      </c>
      <c r="S89" s="496" t="str">
        <f>IF(B89=0,"",IF(E89="他","-",VLOOKUP(A89,テーブル1[],32,FALSE)))</f>
        <v/>
      </c>
      <c r="T89" s="498" t="str">
        <f>IF(B89=0,"",IF(E89="他",VLOOKUP(A89,テーブル1[],32,FALSE),""))</f>
        <v/>
      </c>
      <c r="U89" s="437">
        <f>IF(A89="","",VLOOKUP(A89,テーブル1[],31,FALSE))</f>
        <v>0</v>
      </c>
      <c r="V89" s="496">
        <f>IF(A89="","",VLOOKUP(A89,テーブル1[],37,FALSE))</f>
        <v>0</v>
      </c>
      <c r="W89" s="493" t="str">
        <f>IF(B89=0,"",IF(VLOOKUP(A89,テーブル1[],27,FALSE)="建退共・中退共","〇",IF(VLOOKUP(A89,テーブル1[],27,FALSE)="建退共","〇","-")))</f>
        <v/>
      </c>
      <c r="X89" s="493" t="str">
        <f>IF(B89=0,"",IF(VLOOKUP(A89,テーブル1[],27,FALSE)="建退共・中退共","〇",IF(VLOOKUP(A89,テーブル1[],27,FALSE)="中退共","〇","-")))</f>
        <v/>
      </c>
      <c r="Y89" s="493" t="str">
        <f>IF(B89=0,"",IF(VLOOKUP(A89,テーブル1[],27,FALSE)="その他","〇","-"))</f>
        <v/>
      </c>
      <c r="Z89" s="268">
        <f>IF(A89="","",VLOOKUP(A89,テーブル1[],56,FALSE))</f>
        <v>0</v>
      </c>
      <c r="AA89" s="288" t="str">
        <f>IF(B89=0,"","〇")</f>
        <v/>
      </c>
      <c r="AB89" s="499">
        <f>IF(A89="","",VLOOKUP(A89,テーブル1[],63,FALSE))</f>
        <v>0</v>
      </c>
      <c r="AC89" s="506" t="str">
        <f>IF(AB89=0,"",AB89/$AB$3)</f>
        <v/>
      </c>
      <c r="AD89" s="337">
        <f>IF(A89="","",VLOOKUP(A89,テーブル1[],10,FALSE))</f>
        <v>0</v>
      </c>
      <c r="AE89" s="289" t="str">
        <f>IF(B89=0,"","現金")</f>
        <v/>
      </c>
      <c r="AF89" s="271" t="str">
        <f>IF(B89=0,"",VLOOKUP(A89,テーブル1[],58,FALSE))</f>
        <v/>
      </c>
      <c r="AG89" s="338">
        <f>IF(A89="","",VLOOKUP(A89,テーブル1[],60,FALSE))</f>
        <v>0</v>
      </c>
      <c r="AH89" s="507">
        <f>IF(A89="","",VLOOKUP(A89,テーブル1[],62,FALSE))</f>
        <v>0</v>
      </c>
      <c r="AI89" s="489" t="str">
        <f>IF(B89=0,"","－")</f>
        <v/>
      </c>
      <c r="AJ89" s="491" t="str">
        <f>IF(B89=0,"","〇")</f>
        <v/>
      </c>
      <c r="AK89" s="493">
        <f>IF(A89="","",VLOOKUP(A89,テーブル1[],53,FALSE))</f>
        <v>0</v>
      </c>
      <c r="AL89" s="493">
        <f>IF(A89="","",VLOOKUP(A89,テーブル1[],54,FALSE))</f>
        <v>0</v>
      </c>
      <c r="AM89" s="493">
        <f>IF(A89="","",VLOOKUP(A89,テーブル1[],55,FALSE))</f>
        <v>0</v>
      </c>
      <c r="AN89" s="494" t="str">
        <f>IF(A89="","",IF(VLOOKUP(A89,テーブル1[],64,FALSE)="","",VLOOKUP(A89,テーブル1[],64,FALSE)))</f>
        <v/>
      </c>
      <c r="AO89" s="485">
        <v>44</v>
      </c>
      <c r="AP89" s="306"/>
      <c r="AQ89" s="306"/>
      <c r="AR89" s="306"/>
      <c r="AS89" s="306"/>
      <c r="AT89" s="306"/>
    </row>
    <row r="90" spans="1:46" ht="26.25" customHeight="1" x14ac:dyDescent="0.15">
      <c r="A90" s="501"/>
      <c r="B90" s="503"/>
      <c r="C90" s="505"/>
      <c r="D90" s="317" t="str">
        <f>IF(B89=0,"",VLOOKUP(A89,テーブル1[],3,FALSE))</f>
        <v/>
      </c>
      <c r="E90" s="479"/>
      <c r="F90" s="480" t="str">
        <f>IF(A89="","",VLOOKUP(A89,テーブル1[],17,FALSE)&amp;" "&amp;VLOOKUP(A89,テーブル1[],18,FALSE))</f>
        <v xml:space="preserve"> </v>
      </c>
      <c r="G90" s="480"/>
      <c r="H90" s="481"/>
      <c r="I90" s="508"/>
      <c r="J90" s="479"/>
      <c r="K90" s="480" t="str">
        <f>IF(A89="","",VLOOKUP(A89,テーブル1[],24,FALSE)&amp;" "&amp;VLOOKUP(A89,テーブル1[],25,FALSE))</f>
        <v xml:space="preserve"> </v>
      </c>
      <c r="L90" s="480"/>
      <c r="M90" s="481"/>
      <c r="N90" s="483"/>
      <c r="O90" s="484"/>
      <c r="P90" s="495"/>
      <c r="Q90" s="497"/>
      <c r="R90" s="493"/>
      <c r="S90" s="497"/>
      <c r="T90" s="498"/>
      <c r="U90" s="437">
        <f>IF(A89="","",VLOOKUP(A89,テーブル1[],33,FALSE))</f>
        <v>0</v>
      </c>
      <c r="V90" s="497"/>
      <c r="W90" s="493"/>
      <c r="X90" s="493"/>
      <c r="Y90" s="493"/>
      <c r="Z90" s="272">
        <f>IF(A89="","",VLOOKUP(A89,テーブル1[],57,FALSE))</f>
        <v>0</v>
      </c>
      <c r="AA90" s="288" t="str">
        <f>IF(B89=0,"","〇")</f>
        <v/>
      </c>
      <c r="AB90" s="499"/>
      <c r="AC90" s="506"/>
      <c r="AD90" s="337">
        <f>IF(A89="","",VLOOKUP(A89,テーブル1[],11,FALSE))</f>
        <v>0</v>
      </c>
      <c r="AE90" s="289" t="str">
        <f>IF(B89=0,"","手形")</f>
        <v/>
      </c>
      <c r="AF90" s="273" t="str">
        <f>IF(B89=0,"",VLOOKUP(A89,テーブル1[],52,FALSE))</f>
        <v/>
      </c>
      <c r="AG90" s="339" t="str">
        <f>IF(A89="","",IF(VLOOKUP(A89,テーブル1[],61,FALSE)="","",VLOOKUP(A89,テーブル1[],61,FALSE)))</f>
        <v/>
      </c>
      <c r="AH90" s="507"/>
      <c r="AI90" s="490"/>
      <c r="AJ90" s="492"/>
      <c r="AK90" s="493"/>
      <c r="AL90" s="493"/>
      <c r="AM90" s="493"/>
      <c r="AN90" s="494"/>
      <c r="AO90" s="486"/>
      <c r="AP90" s="306"/>
      <c r="AQ90" s="306"/>
      <c r="AR90" s="306"/>
      <c r="AS90" s="306"/>
      <c r="AT90" s="306"/>
    </row>
    <row r="91" spans="1:46" ht="26.25" customHeight="1" x14ac:dyDescent="0.15">
      <c r="A91" s="500">
        <v>45</v>
      </c>
      <c r="B91" s="502">
        <f>IF(A91="","",VLOOKUP(A91,テーブル1[],66,FALSE))</f>
        <v>0</v>
      </c>
      <c r="C91" s="504">
        <f>IF(A91="","",VLOOKUP(A91,テーブル1[],44,FALSE))</f>
        <v>0</v>
      </c>
      <c r="D91" s="317" t="str">
        <f>IF(B91=0,"",VLOOKUP(A91,テーブル1[],2,FALSE))</f>
        <v/>
      </c>
      <c r="E91" s="479">
        <f>VLOOKUP(A91,テーブル1[],13,FALSE)</f>
        <v>0</v>
      </c>
      <c r="F91" s="480" t="str">
        <f>IF(A91="","",VLOOKUP(A91,テーブル1[],15,FALSE)&amp;" "&amp;VLOOKUP(A91,テーブル1[],16,FALSE))</f>
        <v xml:space="preserve"> </v>
      </c>
      <c r="G91" s="480"/>
      <c r="H91" s="481" t="str">
        <f>IF(B91=0,"",IF(E91="無","",VLOOKUP(A91,テーブル1[],19,FALSE)+1825))</f>
        <v/>
      </c>
      <c r="I91" s="495">
        <f>IF(A91="","",IF(E91="無","",VLOOKUP(A91,テーブル1[],14,FALSE)))</f>
        <v>0</v>
      </c>
      <c r="J91" s="479">
        <f>VLOOKUP(A91,テーブル1[],20,FALSE)</f>
        <v>0</v>
      </c>
      <c r="K91" s="480" t="str">
        <f>IF(A91="","",VLOOKUP(A91,テーブル1[],22,FALSE)&amp;" "&amp;VLOOKUP(A91,テーブル1[],23,FALSE))</f>
        <v xml:space="preserve"> </v>
      </c>
      <c r="L91" s="480"/>
      <c r="M91" s="481" t="str">
        <f>IF(C91=0,"",IF(J91="無","",VLOOKUP(A91,テーブル1[],26,FALSE)+1825))</f>
        <v/>
      </c>
      <c r="N91" s="482">
        <f>IF(A91="","",IF(J91="無","",VLOOKUP(A91,テーブル1[],13,FALSE)))</f>
        <v>0</v>
      </c>
      <c r="O91" s="484">
        <f>IF(A91="","",VLOOKUP(A91,テーブル1[],8,FALSE))</f>
        <v>0</v>
      </c>
      <c r="P91" s="495">
        <f>IF(A91="","",VLOOKUP(A91,テーブル1[],9,FALSE))</f>
        <v>0</v>
      </c>
      <c r="Q91" s="496">
        <f>IF(A91="","",VLOOKUP(A91,テーブル1[],28,FALSE))</f>
        <v>0</v>
      </c>
      <c r="R91" s="493">
        <f>IF(A91="","",VLOOKUP(A91,テーブル1[],29,FALSE))</f>
        <v>0</v>
      </c>
      <c r="S91" s="496" t="str">
        <f>IF(B91=0,"",IF(E91="他","-",VLOOKUP(A91,テーブル1[],32,FALSE)))</f>
        <v/>
      </c>
      <c r="T91" s="498" t="str">
        <f>IF(B91=0,"",IF(E91="他",VLOOKUP(A91,テーブル1[],32,FALSE),""))</f>
        <v/>
      </c>
      <c r="U91" s="437">
        <f>IF(A91="","",VLOOKUP(A91,テーブル1[],31,FALSE))</f>
        <v>0</v>
      </c>
      <c r="V91" s="496">
        <f>IF(A91="","",VLOOKUP(A91,テーブル1[],37,FALSE))</f>
        <v>0</v>
      </c>
      <c r="W91" s="493" t="str">
        <f>IF(B91=0,"",IF(VLOOKUP(A91,テーブル1[],27,FALSE)="建退共・中退共","〇",IF(VLOOKUP(A91,テーブル1[],27,FALSE)="建退共","〇","-")))</f>
        <v/>
      </c>
      <c r="X91" s="493" t="str">
        <f>IF(B91=0,"",IF(VLOOKUP(A91,テーブル1[],27,FALSE)="建退共・中退共","〇",IF(VLOOKUP(A91,テーブル1[],27,FALSE)="中退共","〇","-")))</f>
        <v/>
      </c>
      <c r="Y91" s="493" t="str">
        <f>IF(B91=0,"",IF(VLOOKUP(A91,テーブル1[],27,FALSE)="その他","〇","-"))</f>
        <v/>
      </c>
      <c r="Z91" s="268">
        <f>IF(A91="","",VLOOKUP(A91,テーブル1[],56,FALSE))</f>
        <v>0</v>
      </c>
      <c r="AA91" s="288" t="str">
        <f>IF(B91=0,"","〇")</f>
        <v/>
      </c>
      <c r="AB91" s="499">
        <f>IF(A91="","",VLOOKUP(A91,テーブル1[],63,FALSE))</f>
        <v>0</v>
      </c>
      <c r="AC91" s="506" t="str">
        <f>IF(AB91=0,"",AB91/$AB$3)</f>
        <v/>
      </c>
      <c r="AD91" s="337">
        <f>IF(A91="","",VLOOKUP(A91,テーブル1[],10,FALSE))</f>
        <v>0</v>
      </c>
      <c r="AE91" s="289" t="str">
        <f>IF(B91=0,"","現金")</f>
        <v/>
      </c>
      <c r="AF91" s="271" t="str">
        <f>IF(B91=0,"",VLOOKUP(A91,テーブル1[],58,FALSE))</f>
        <v/>
      </c>
      <c r="AG91" s="338">
        <f>IF(A91="","",VLOOKUP(A91,テーブル1[],60,FALSE))</f>
        <v>0</v>
      </c>
      <c r="AH91" s="507">
        <f>IF(A91="","",VLOOKUP(A91,テーブル1[],62,FALSE))</f>
        <v>0</v>
      </c>
      <c r="AI91" s="489" t="str">
        <f>IF(B91=0,"","－")</f>
        <v/>
      </c>
      <c r="AJ91" s="491" t="str">
        <f>IF(B91=0,"","〇")</f>
        <v/>
      </c>
      <c r="AK91" s="493">
        <f>IF(A91="","",VLOOKUP(A91,テーブル1[],53,FALSE))</f>
        <v>0</v>
      </c>
      <c r="AL91" s="493">
        <f>IF(A91="","",VLOOKUP(A91,テーブル1[],54,FALSE))</f>
        <v>0</v>
      </c>
      <c r="AM91" s="493">
        <f>IF(A91="","",VLOOKUP(A91,テーブル1[],55,FALSE))</f>
        <v>0</v>
      </c>
      <c r="AN91" s="494" t="str">
        <f>IF(A91="","",IF(VLOOKUP(A91,テーブル1[],64,FALSE)="","",VLOOKUP(A91,テーブル1[],64,FALSE)))</f>
        <v/>
      </c>
      <c r="AO91" s="485">
        <v>45</v>
      </c>
      <c r="AP91" s="306"/>
      <c r="AQ91" s="306"/>
      <c r="AR91" s="306"/>
      <c r="AS91" s="306"/>
      <c r="AT91" s="306"/>
    </row>
    <row r="92" spans="1:46" ht="26.25" customHeight="1" x14ac:dyDescent="0.15">
      <c r="A92" s="501"/>
      <c r="B92" s="503"/>
      <c r="C92" s="505"/>
      <c r="D92" s="317" t="str">
        <f>IF(B91=0,"",VLOOKUP(A91,テーブル1[],3,FALSE))</f>
        <v/>
      </c>
      <c r="E92" s="479"/>
      <c r="F92" s="480" t="str">
        <f>IF(A91="","",VLOOKUP(A91,テーブル1[],17,FALSE)&amp;" "&amp;VLOOKUP(A91,テーブル1[],18,FALSE))</f>
        <v xml:space="preserve"> </v>
      </c>
      <c r="G92" s="480"/>
      <c r="H92" s="481"/>
      <c r="I92" s="508"/>
      <c r="J92" s="479"/>
      <c r="K92" s="480" t="str">
        <f>IF(A91="","",VLOOKUP(A91,テーブル1[],24,FALSE)&amp;" "&amp;VLOOKUP(A91,テーブル1[],25,FALSE))</f>
        <v xml:space="preserve"> </v>
      </c>
      <c r="L92" s="480"/>
      <c r="M92" s="481"/>
      <c r="N92" s="483"/>
      <c r="O92" s="484"/>
      <c r="P92" s="495"/>
      <c r="Q92" s="497"/>
      <c r="R92" s="493"/>
      <c r="S92" s="497"/>
      <c r="T92" s="498"/>
      <c r="U92" s="437">
        <f>IF(A91="","",VLOOKUP(A91,テーブル1[],33,FALSE))</f>
        <v>0</v>
      </c>
      <c r="V92" s="497"/>
      <c r="W92" s="493"/>
      <c r="X92" s="493"/>
      <c r="Y92" s="493"/>
      <c r="Z92" s="272">
        <f>IF(A91="","",VLOOKUP(A91,テーブル1[],57,FALSE))</f>
        <v>0</v>
      </c>
      <c r="AA92" s="288" t="str">
        <f>IF(B91=0,"","〇")</f>
        <v/>
      </c>
      <c r="AB92" s="499"/>
      <c r="AC92" s="506"/>
      <c r="AD92" s="337">
        <f>IF(A91="","",VLOOKUP(A91,テーブル1[],11,FALSE))</f>
        <v>0</v>
      </c>
      <c r="AE92" s="289" t="str">
        <f>IF(B91=0,"","手形")</f>
        <v/>
      </c>
      <c r="AF92" s="273" t="str">
        <f>IF(B91=0,"",VLOOKUP(A91,テーブル1[],52,FALSE))</f>
        <v/>
      </c>
      <c r="AG92" s="339" t="str">
        <f>IF(A91="","",IF(VLOOKUP(A91,テーブル1[],61,FALSE)="","",VLOOKUP(A91,テーブル1[],61,FALSE)))</f>
        <v/>
      </c>
      <c r="AH92" s="507"/>
      <c r="AI92" s="490"/>
      <c r="AJ92" s="492"/>
      <c r="AK92" s="493"/>
      <c r="AL92" s="493"/>
      <c r="AM92" s="493"/>
      <c r="AN92" s="494"/>
      <c r="AO92" s="486"/>
      <c r="AP92" s="306"/>
      <c r="AQ92" s="306"/>
      <c r="AR92" s="306"/>
      <c r="AS92" s="306"/>
      <c r="AT92" s="306"/>
    </row>
    <row r="93" spans="1:46" ht="26.25" customHeight="1" x14ac:dyDescent="0.15">
      <c r="A93" s="500">
        <v>46</v>
      </c>
      <c r="B93" s="502">
        <f>IF(A93="","",VLOOKUP(A93,テーブル1[],66,FALSE))</f>
        <v>0</v>
      </c>
      <c r="C93" s="504">
        <f>IF(A93="","",VLOOKUP(A93,テーブル1[],44,FALSE))</f>
        <v>0</v>
      </c>
      <c r="D93" s="317" t="str">
        <f>IF(B93=0,"",VLOOKUP(A93,テーブル1[],2,FALSE))</f>
        <v/>
      </c>
      <c r="E93" s="479">
        <f>VLOOKUP(A93,テーブル1[],13,FALSE)</f>
        <v>0</v>
      </c>
      <c r="F93" s="480" t="str">
        <f>IF(A93="","",VLOOKUP(A93,テーブル1[],15,FALSE)&amp;" "&amp;VLOOKUP(A93,テーブル1[],16,FALSE))</f>
        <v xml:space="preserve"> </v>
      </c>
      <c r="G93" s="480"/>
      <c r="H93" s="481" t="str">
        <f>IF(B93=0,"",IF(E93="無","",VLOOKUP(A93,テーブル1[],19,FALSE)+1825))</f>
        <v/>
      </c>
      <c r="I93" s="495">
        <f>IF(A93="","",IF(E93="無","",VLOOKUP(A93,テーブル1[],14,FALSE)))</f>
        <v>0</v>
      </c>
      <c r="J93" s="479">
        <f>VLOOKUP(A93,テーブル1[],20,FALSE)</f>
        <v>0</v>
      </c>
      <c r="K93" s="480" t="str">
        <f>IF(A93="","",VLOOKUP(A93,テーブル1[],22,FALSE)&amp;" "&amp;VLOOKUP(A93,テーブル1[],23,FALSE))</f>
        <v xml:space="preserve"> </v>
      </c>
      <c r="L93" s="480"/>
      <c r="M93" s="481" t="str">
        <f>IF(C93=0,"",IF(J93="無","",VLOOKUP(A93,テーブル1[],26,FALSE)+1825))</f>
        <v/>
      </c>
      <c r="N93" s="482">
        <f>IF(A93="","",IF(J93="無","",VLOOKUP(A93,テーブル1[],13,FALSE)))</f>
        <v>0</v>
      </c>
      <c r="O93" s="484">
        <f>IF(A93="","",VLOOKUP(A93,テーブル1[],8,FALSE))</f>
        <v>0</v>
      </c>
      <c r="P93" s="495">
        <f>IF(A93="","",VLOOKUP(A93,テーブル1[],9,FALSE))</f>
        <v>0</v>
      </c>
      <c r="Q93" s="496">
        <f>IF(A93="","",VLOOKUP(A93,テーブル1[],28,FALSE))</f>
        <v>0</v>
      </c>
      <c r="R93" s="493">
        <f>IF(A93="","",VLOOKUP(A93,テーブル1[],29,FALSE))</f>
        <v>0</v>
      </c>
      <c r="S93" s="496" t="str">
        <f>IF(B93=0,"",IF(E93="他","-",VLOOKUP(A93,テーブル1[],32,FALSE)))</f>
        <v/>
      </c>
      <c r="T93" s="498" t="str">
        <f>IF(B93=0,"",IF(E93="他",VLOOKUP(A93,テーブル1[],32,FALSE),""))</f>
        <v/>
      </c>
      <c r="U93" s="437">
        <f>IF(A93="","",VLOOKUP(A93,テーブル1[],31,FALSE))</f>
        <v>0</v>
      </c>
      <c r="V93" s="496">
        <f>IF(A93="","",VLOOKUP(A93,テーブル1[],37,FALSE))</f>
        <v>0</v>
      </c>
      <c r="W93" s="493" t="str">
        <f>IF(B93=0,"",IF(VLOOKUP(A93,テーブル1[],27,FALSE)="建退共・中退共","〇",IF(VLOOKUP(A93,テーブル1[],27,FALSE)="建退共","〇","-")))</f>
        <v/>
      </c>
      <c r="X93" s="493" t="str">
        <f>IF(B93=0,"",IF(VLOOKUP(A93,テーブル1[],27,FALSE)="建退共・中退共","〇",IF(VLOOKUP(A93,テーブル1[],27,FALSE)="中退共","〇","-")))</f>
        <v/>
      </c>
      <c r="Y93" s="493" t="str">
        <f>IF(B93=0,"",IF(VLOOKUP(A93,テーブル1[],27,FALSE)="その他","〇","-"))</f>
        <v/>
      </c>
      <c r="Z93" s="268">
        <f>IF(A93="","",VLOOKUP(A93,テーブル1[],56,FALSE))</f>
        <v>0</v>
      </c>
      <c r="AA93" s="288" t="str">
        <f>IF(B93=0,"","〇")</f>
        <v/>
      </c>
      <c r="AB93" s="499">
        <f>IF(A93="","",VLOOKUP(A93,テーブル1[],63,FALSE))</f>
        <v>0</v>
      </c>
      <c r="AC93" s="506" t="str">
        <f>IF(AB93=0,"",AB93/$AB$3)</f>
        <v/>
      </c>
      <c r="AD93" s="337">
        <f>IF(A93="","",VLOOKUP(A93,テーブル1[],10,FALSE))</f>
        <v>0</v>
      </c>
      <c r="AE93" s="289" t="str">
        <f>IF(B93=0,"","現金")</f>
        <v/>
      </c>
      <c r="AF93" s="271" t="str">
        <f>IF(B93=0,"",VLOOKUP(A93,テーブル1[],58,FALSE))</f>
        <v/>
      </c>
      <c r="AG93" s="338">
        <f>IF(A93="","",VLOOKUP(A93,テーブル1[],60,FALSE))</f>
        <v>0</v>
      </c>
      <c r="AH93" s="507">
        <f>IF(A93="","",VLOOKUP(A93,テーブル1[],62,FALSE))</f>
        <v>0</v>
      </c>
      <c r="AI93" s="489" t="str">
        <f>IF(B93=0,"","－")</f>
        <v/>
      </c>
      <c r="AJ93" s="491" t="str">
        <f>IF(B93=0,"","〇")</f>
        <v/>
      </c>
      <c r="AK93" s="493">
        <f>IF(A93="","",VLOOKUP(A93,テーブル1[],53,FALSE))</f>
        <v>0</v>
      </c>
      <c r="AL93" s="493">
        <f>IF(A93="","",VLOOKUP(A93,テーブル1[],54,FALSE))</f>
        <v>0</v>
      </c>
      <c r="AM93" s="493">
        <f>IF(A93="","",VLOOKUP(A93,テーブル1[],55,FALSE))</f>
        <v>0</v>
      </c>
      <c r="AN93" s="494" t="str">
        <f>IF(A93="","",IF(VLOOKUP(A93,テーブル1[],64,FALSE)="","",VLOOKUP(A93,テーブル1[],64,FALSE)))</f>
        <v/>
      </c>
      <c r="AO93" s="485">
        <v>46</v>
      </c>
      <c r="AP93" s="306"/>
      <c r="AQ93" s="306"/>
      <c r="AR93" s="306"/>
      <c r="AS93" s="306"/>
      <c r="AT93" s="306"/>
    </row>
    <row r="94" spans="1:46" ht="26.25" customHeight="1" x14ac:dyDescent="0.15">
      <c r="A94" s="501"/>
      <c r="B94" s="503"/>
      <c r="C94" s="505"/>
      <c r="D94" s="317" t="str">
        <f>IF(B93=0,"",VLOOKUP(A93,テーブル1[],3,FALSE))</f>
        <v/>
      </c>
      <c r="E94" s="479"/>
      <c r="F94" s="480" t="str">
        <f>IF(A93="","",VLOOKUP(A93,テーブル1[],17,FALSE)&amp;" "&amp;VLOOKUP(A93,テーブル1[],18,FALSE))</f>
        <v xml:space="preserve"> </v>
      </c>
      <c r="G94" s="480"/>
      <c r="H94" s="481"/>
      <c r="I94" s="508"/>
      <c r="J94" s="479"/>
      <c r="K94" s="480" t="str">
        <f>IF(A93="","",VLOOKUP(A93,テーブル1[],24,FALSE)&amp;" "&amp;VLOOKUP(A93,テーブル1[],25,FALSE))</f>
        <v xml:space="preserve"> </v>
      </c>
      <c r="L94" s="480"/>
      <c r="M94" s="481"/>
      <c r="N94" s="483"/>
      <c r="O94" s="484"/>
      <c r="P94" s="495"/>
      <c r="Q94" s="497"/>
      <c r="R94" s="493"/>
      <c r="S94" s="497"/>
      <c r="T94" s="498"/>
      <c r="U94" s="437">
        <f>IF(A93="","",VLOOKUP(A93,テーブル1[],33,FALSE))</f>
        <v>0</v>
      </c>
      <c r="V94" s="497"/>
      <c r="W94" s="493"/>
      <c r="X94" s="493"/>
      <c r="Y94" s="493"/>
      <c r="Z94" s="272">
        <f>IF(A93="","",VLOOKUP(A93,テーブル1[],57,FALSE))</f>
        <v>0</v>
      </c>
      <c r="AA94" s="288" t="str">
        <f>IF(B93=0,"","〇")</f>
        <v/>
      </c>
      <c r="AB94" s="499"/>
      <c r="AC94" s="506"/>
      <c r="AD94" s="337">
        <f>IF(A93="","",VLOOKUP(A93,テーブル1[],11,FALSE))</f>
        <v>0</v>
      </c>
      <c r="AE94" s="289" t="str">
        <f>IF(B93=0,"","手形")</f>
        <v/>
      </c>
      <c r="AF94" s="273" t="str">
        <f>IF(B93=0,"",VLOOKUP(A93,テーブル1[],52,FALSE))</f>
        <v/>
      </c>
      <c r="AG94" s="339" t="str">
        <f>IF(A93="","",IF(VLOOKUP(A93,テーブル1[],61,FALSE)="","",VLOOKUP(A93,テーブル1[],61,FALSE)))</f>
        <v/>
      </c>
      <c r="AH94" s="507"/>
      <c r="AI94" s="490"/>
      <c r="AJ94" s="492"/>
      <c r="AK94" s="493"/>
      <c r="AL94" s="493"/>
      <c r="AM94" s="493"/>
      <c r="AN94" s="494"/>
      <c r="AO94" s="486"/>
      <c r="AP94" s="306"/>
      <c r="AQ94" s="306"/>
      <c r="AR94" s="306"/>
      <c r="AS94" s="306"/>
      <c r="AT94" s="306"/>
    </row>
    <row r="95" spans="1:46" ht="26.25" customHeight="1" x14ac:dyDescent="0.15">
      <c r="A95" s="500">
        <v>48</v>
      </c>
      <c r="B95" s="502">
        <f>IF(A95="","",VLOOKUP(A95,テーブル1[],66,FALSE))</f>
        <v>0</v>
      </c>
      <c r="C95" s="504">
        <f>IF(A95="","",VLOOKUP(A95,テーブル1[],44,FALSE))</f>
        <v>0</v>
      </c>
      <c r="D95" s="317" t="str">
        <f>IF(B95=0,"",VLOOKUP(A95,テーブル1[],2,FALSE))</f>
        <v/>
      </c>
      <c r="E95" s="479">
        <f>VLOOKUP(A95,テーブル1[],13,FALSE)</f>
        <v>0</v>
      </c>
      <c r="F95" s="480" t="str">
        <f>IF(A95="","",VLOOKUP(A95,テーブル1[],15,FALSE)&amp;" "&amp;VLOOKUP(A95,テーブル1[],16,FALSE))</f>
        <v xml:space="preserve"> </v>
      </c>
      <c r="G95" s="480"/>
      <c r="H95" s="481" t="str">
        <f>IF(B95=0,"",IF(E95="無","",VLOOKUP(A95,テーブル1[],19,FALSE)+1825))</f>
        <v/>
      </c>
      <c r="I95" s="495">
        <f>IF(A95="","",IF(E95="無","",VLOOKUP(A95,テーブル1[],14,FALSE)))</f>
        <v>0</v>
      </c>
      <c r="J95" s="479">
        <f>VLOOKUP(A95,テーブル1[],20,FALSE)</f>
        <v>0</v>
      </c>
      <c r="K95" s="480" t="str">
        <f>IF(A95="","",VLOOKUP(A95,テーブル1[],22,FALSE)&amp;" "&amp;VLOOKUP(A95,テーブル1[],23,FALSE))</f>
        <v xml:space="preserve"> </v>
      </c>
      <c r="L95" s="480"/>
      <c r="M95" s="481" t="str">
        <f>IF(C95=0,"",IF(J95="無","",VLOOKUP(A95,テーブル1[],26,FALSE)+1825))</f>
        <v/>
      </c>
      <c r="N95" s="482">
        <f>IF(A95="","",IF(J95="無","",VLOOKUP(A95,テーブル1[],13,FALSE)))</f>
        <v>0</v>
      </c>
      <c r="O95" s="484">
        <f>IF(A95="","",VLOOKUP(A95,テーブル1[],8,FALSE))</f>
        <v>0</v>
      </c>
      <c r="P95" s="495">
        <f>IF(A95="","",VLOOKUP(A95,テーブル1[],9,FALSE))</f>
        <v>0</v>
      </c>
      <c r="Q95" s="496">
        <f>IF(A95="","",VLOOKUP(A95,テーブル1[],28,FALSE))</f>
        <v>0</v>
      </c>
      <c r="R95" s="493">
        <f>IF(A95="","",VLOOKUP(A95,テーブル1[],29,FALSE))</f>
        <v>0</v>
      </c>
      <c r="S95" s="496" t="str">
        <f>IF(B95=0,"",IF(E95="他","-",VLOOKUP(A95,テーブル1[],32,FALSE)))</f>
        <v/>
      </c>
      <c r="T95" s="498" t="str">
        <f>IF(B95=0,"",IF(E95="他",VLOOKUP(A95,テーブル1[],32,FALSE),""))</f>
        <v/>
      </c>
      <c r="U95" s="437">
        <f>IF(A95="","",VLOOKUP(A95,テーブル1[],31,FALSE))</f>
        <v>0</v>
      </c>
      <c r="V95" s="496">
        <f>IF(A95="","",VLOOKUP(A95,テーブル1[],37,FALSE))</f>
        <v>0</v>
      </c>
      <c r="W95" s="493" t="str">
        <f>IF(B95=0,"",IF(VLOOKUP(A95,テーブル1[],27,FALSE)="建退共・中退共","〇",IF(VLOOKUP(A95,テーブル1[],27,FALSE)="建退共","〇","-")))</f>
        <v/>
      </c>
      <c r="X95" s="493" t="str">
        <f>IF(B95=0,"",IF(VLOOKUP(A95,テーブル1[],27,FALSE)="建退共・中退共","〇",IF(VLOOKUP(A95,テーブル1[],27,FALSE)="中退共","〇","-")))</f>
        <v/>
      </c>
      <c r="Y95" s="493" t="str">
        <f>IF(B95=0,"",IF(VLOOKUP(A95,テーブル1[],27,FALSE)="その他","〇","-"))</f>
        <v/>
      </c>
      <c r="Z95" s="268">
        <f>IF(A95="","",VLOOKUP(A95,テーブル1[],56,FALSE))</f>
        <v>0</v>
      </c>
      <c r="AA95" s="288" t="str">
        <f>IF(B95=0,"","〇")</f>
        <v/>
      </c>
      <c r="AB95" s="499">
        <f>IF(A95="","",VLOOKUP(A95,テーブル1[],63,FALSE))</f>
        <v>0</v>
      </c>
      <c r="AC95" s="506" t="str">
        <f>IF(AB95=0,"",AB95/$AB$3)</f>
        <v/>
      </c>
      <c r="AD95" s="337">
        <f>IF(A95="","",VLOOKUP(A95,テーブル1[],10,FALSE))</f>
        <v>0</v>
      </c>
      <c r="AE95" s="289" t="str">
        <f>IF(B95=0,"","現金")</f>
        <v/>
      </c>
      <c r="AF95" s="271" t="str">
        <f>IF(B95=0,"",VLOOKUP(A95,テーブル1[],58,FALSE))</f>
        <v/>
      </c>
      <c r="AG95" s="338">
        <f>IF(A95="","",VLOOKUP(A95,テーブル1[],60,FALSE))</f>
        <v>0</v>
      </c>
      <c r="AH95" s="507">
        <f>IF(A95="","",VLOOKUP(A95,テーブル1[],62,FALSE))</f>
        <v>0</v>
      </c>
      <c r="AI95" s="489" t="str">
        <f>IF(B95=0,"","－")</f>
        <v/>
      </c>
      <c r="AJ95" s="491" t="str">
        <f>IF(B95=0,"","〇")</f>
        <v/>
      </c>
      <c r="AK95" s="493">
        <f>IF(A95="","",VLOOKUP(A95,テーブル1[],53,FALSE))</f>
        <v>0</v>
      </c>
      <c r="AL95" s="493">
        <f>IF(A95="","",VLOOKUP(A95,テーブル1[],54,FALSE))</f>
        <v>0</v>
      </c>
      <c r="AM95" s="493">
        <f>IF(A95="","",VLOOKUP(A95,テーブル1[],55,FALSE))</f>
        <v>0</v>
      </c>
      <c r="AN95" s="494" t="str">
        <f>IF(A95="","",IF(VLOOKUP(A95,テーブル1[],64,FALSE)="","",VLOOKUP(A95,テーブル1[],64,FALSE)))</f>
        <v/>
      </c>
      <c r="AO95" s="485">
        <v>48</v>
      </c>
      <c r="AP95" s="306"/>
      <c r="AQ95" s="306"/>
      <c r="AR95" s="306"/>
      <c r="AS95" s="306"/>
      <c r="AT95" s="306"/>
    </row>
    <row r="96" spans="1:46" ht="26.25" customHeight="1" x14ac:dyDescent="0.15">
      <c r="A96" s="501"/>
      <c r="B96" s="503"/>
      <c r="C96" s="505"/>
      <c r="D96" s="317" t="str">
        <f>IF(B95=0,"",VLOOKUP(A95,テーブル1[],3,FALSE))</f>
        <v/>
      </c>
      <c r="E96" s="479"/>
      <c r="F96" s="480" t="str">
        <f>IF(A95="","",VLOOKUP(A95,テーブル1[],17,FALSE)&amp;" "&amp;VLOOKUP(A95,テーブル1[],18,FALSE))</f>
        <v xml:space="preserve"> </v>
      </c>
      <c r="G96" s="480"/>
      <c r="H96" s="481"/>
      <c r="I96" s="508"/>
      <c r="J96" s="479"/>
      <c r="K96" s="480" t="str">
        <f>IF(A95="","",VLOOKUP(A95,テーブル1[],24,FALSE)&amp;" "&amp;VLOOKUP(A95,テーブル1[],25,FALSE))</f>
        <v xml:space="preserve"> </v>
      </c>
      <c r="L96" s="480"/>
      <c r="M96" s="481"/>
      <c r="N96" s="483"/>
      <c r="O96" s="484"/>
      <c r="P96" s="495"/>
      <c r="Q96" s="497"/>
      <c r="R96" s="493"/>
      <c r="S96" s="497"/>
      <c r="T96" s="498"/>
      <c r="U96" s="437">
        <f>IF(A95="","",VLOOKUP(A95,テーブル1[],33,FALSE))</f>
        <v>0</v>
      </c>
      <c r="V96" s="497"/>
      <c r="W96" s="493"/>
      <c r="X96" s="493"/>
      <c r="Y96" s="493"/>
      <c r="Z96" s="272">
        <f>IF(A95="","",VLOOKUP(A95,テーブル1[],57,FALSE))</f>
        <v>0</v>
      </c>
      <c r="AA96" s="288" t="str">
        <f>IF(B95=0,"","〇")</f>
        <v/>
      </c>
      <c r="AB96" s="499"/>
      <c r="AC96" s="506"/>
      <c r="AD96" s="337">
        <f>IF(A95="","",VLOOKUP(A95,テーブル1[],11,FALSE))</f>
        <v>0</v>
      </c>
      <c r="AE96" s="289" t="str">
        <f>IF(B95=0,"","手形")</f>
        <v/>
      </c>
      <c r="AF96" s="273" t="str">
        <f>IF(B95=0,"",VLOOKUP(A95,テーブル1[],52,FALSE))</f>
        <v/>
      </c>
      <c r="AG96" s="339" t="str">
        <f>IF(A95="","",IF(VLOOKUP(A95,テーブル1[],61,FALSE)="","",VLOOKUP(A95,テーブル1[],61,FALSE)))</f>
        <v/>
      </c>
      <c r="AH96" s="507"/>
      <c r="AI96" s="490"/>
      <c r="AJ96" s="492"/>
      <c r="AK96" s="493"/>
      <c r="AL96" s="493"/>
      <c r="AM96" s="493"/>
      <c r="AN96" s="494"/>
      <c r="AO96" s="486"/>
      <c r="AP96" s="306"/>
      <c r="AQ96" s="306"/>
      <c r="AR96" s="306"/>
      <c r="AS96" s="306"/>
      <c r="AT96" s="306"/>
    </row>
    <row r="97" spans="1:46" ht="26.25" customHeight="1" x14ac:dyDescent="0.15">
      <c r="A97" s="500">
        <v>48</v>
      </c>
      <c r="B97" s="502">
        <f>IF(A97="","",VLOOKUP(A97,テーブル1[],66,FALSE))</f>
        <v>0</v>
      </c>
      <c r="C97" s="504">
        <f>IF(A97="","",VLOOKUP(A97,テーブル1[],44,FALSE))</f>
        <v>0</v>
      </c>
      <c r="D97" s="317" t="str">
        <f>IF(B97=0,"",VLOOKUP(A97,テーブル1[],2,FALSE))</f>
        <v/>
      </c>
      <c r="E97" s="479">
        <f>VLOOKUP(A97,テーブル1[],13,FALSE)</f>
        <v>0</v>
      </c>
      <c r="F97" s="480" t="str">
        <f>IF(A97="","",VLOOKUP(A97,テーブル1[],15,FALSE)&amp;" "&amp;VLOOKUP(A97,テーブル1[],16,FALSE))</f>
        <v xml:space="preserve"> </v>
      </c>
      <c r="G97" s="480"/>
      <c r="H97" s="481" t="str">
        <f>IF(B97=0,"",IF(E97="無","",VLOOKUP(A97,テーブル1[],19,FALSE)+1825))</f>
        <v/>
      </c>
      <c r="I97" s="495">
        <f>IF(A97="","",IF(E97="無","",VLOOKUP(A97,テーブル1[],14,FALSE)))</f>
        <v>0</v>
      </c>
      <c r="J97" s="479">
        <f>VLOOKUP(A97,テーブル1[],20,FALSE)</f>
        <v>0</v>
      </c>
      <c r="K97" s="480" t="str">
        <f>IF(A97="","",VLOOKUP(A97,テーブル1[],22,FALSE)&amp;" "&amp;VLOOKUP(A97,テーブル1[],23,FALSE))</f>
        <v xml:space="preserve"> </v>
      </c>
      <c r="L97" s="480"/>
      <c r="M97" s="481" t="str">
        <f>IF(C97=0,"",IF(J97="無","",VLOOKUP(A97,テーブル1[],26,FALSE)+1825))</f>
        <v/>
      </c>
      <c r="N97" s="482">
        <f>IF(A97="","",IF(J97="無","",VLOOKUP(A97,テーブル1[],13,FALSE)))</f>
        <v>0</v>
      </c>
      <c r="O97" s="484">
        <f>IF(A97="","",VLOOKUP(A97,テーブル1[],8,FALSE))</f>
        <v>0</v>
      </c>
      <c r="P97" s="495">
        <f>IF(A97="","",VLOOKUP(A97,テーブル1[],9,FALSE))</f>
        <v>0</v>
      </c>
      <c r="Q97" s="496">
        <f>IF(A97="","",VLOOKUP(A97,テーブル1[],28,FALSE))</f>
        <v>0</v>
      </c>
      <c r="R97" s="493">
        <f>IF(A97="","",VLOOKUP(A97,テーブル1[],29,FALSE))</f>
        <v>0</v>
      </c>
      <c r="S97" s="496" t="str">
        <f>IF(B97=0,"",IF(E97="他","-",VLOOKUP(A97,テーブル1[],32,FALSE)))</f>
        <v/>
      </c>
      <c r="T97" s="498" t="str">
        <f>IF(B97=0,"",IF(E97="他",VLOOKUP(A97,テーブル1[],32,FALSE),""))</f>
        <v/>
      </c>
      <c r="U97" s="437">
        <f>IF(A97="","",VLOOKUP(A97,テーブル1[],31,FALSE))</f>
        <v>0</v>
      </c>
      <c r="V97" s="496">
        <f>IF(A97="","",VLOOKUP(A97,テーブル1[],37,FALSE))</f>
        <v>0</v>
      </c>
      <c r="W97" s="493" t="str">
        <f>IF(B97=0,"",IF(VLOOKUP(A97,テーブル1[],27,FALSE)="建退共・中退共","〇",IF(VLOOKUP(A97,テーブル1[],27,FALSE)="建退共","〇","-")))</f>
        <v/>
      </c>
      <c r="X97" s="493" t="str">
        <f>IF(B97=0,"",IF(VLOOKUP(A97,テーブル1[],27,FALSE)="建退共・中退共","〇",IF(VLOOKUP(A97,テーブル1[],27,FALSE)="中退共","〇","-")))</f>
        <v/>
      </c>
      <c r="Y97" s="493" t="str">
        <f>IF(B97=0,"",IF(VLOOKUP(A97,テーブル1[],27,FALSE)="その他","〇","-"))</f>
        <v/>
      </c>
      <c r="Z97" s="268">
        <f>IF(A97="","",VLOOKUP(A97,テーブル1[],56,FALSE))</f>
        <v>0</v>
      </c>
      <c r="AA97" s="288" t="str">
        <f>IF(B97=0,"","〇")</f>
        <v/>
      </c>
      <c r="AB97" s="499">
        <f>IF(A97="","",VLOOKUP(A97,テーブル1[],63,FALSE))</f>
        <v>0</v>
      </c>
      <c r="AC97" s="506" t="str">
        <f>IF(AB97=0,"",AB97/$AB$3)</f>
        <v/>
      </c>
      <c r="AD97" s="337">
        <f>IF(A97="","",VLOOKUP(A97,テーブル1[],10,FALSE))</f>
        <v>0</v>
      </c>
      <c r="AE97" s="289" t="str">
        <f>IF(B97=0,"","現金")</f>
        <v/>
      </c>
      <c r="AF97" s="271" t="str">
        <f>IF(B97=0,"",VLOOKUP(A97,テーブル1[],58,FALSE))</f>
        <v/>
      </c>
      <c r="AG97" s="338">
        <f>IF(A97="","",VLOOKUP(A97,テーブル1[],60,FALSE))</f>
        <v>0</v>
      </c>
      <c r="AH97" s="507">
        <f>IF(A97="","",VLOOKUP(A97,テーブル1[],62,FALSE))</f>
        <v>0</v>
      </c>
      <c r="AI97" s="489" t="str">
        <f>IF(B97=0,"","－")</f>
        <v/>
      </c>
      <c r="AJ97" s="491" t="str">
        <f>IF(B97=0,"","〇")</f>
        <v/>
      </c>
      <c r="AK97" s="493">
        <f>IF(A97="","",VLOOKUP(A97,テーブル1[],53,FALSE))</f>
        <v>0</v>
      </c>
      <c r="AL97" s="493">
        <f>IF(A97="","",VLOOKUP(A97,テーブル1[],54,FALSE))</f>
        <v>0</v>
      </c>
      <c r="AM97" s="493">
        <f>IF(A97="","",VLOOKUP(A97,テーブル1[],55,FALSE))</f>
        <v>0</v>
      </c>
      <c r="AN97" s="494" t="str">
        <f>IF(A97="","",IF(VLOOKUP(A97,テーブル1[],64,FALSE)="","",VLOOKUP(A97,テーブル1[],64,FALSE)))</f>
        <v/>
      </c>
      <c r="AO97" s="485">
        <v>48</v>
      </c>
      <c r="AP97" s="306"/>
      <c r="AQ97" s="306"/>
      <c r="AR97" s="306"/>
      <c r="AS97" s="306"/>
      <c r="AT97" s="306"/>
    </row>
    <row r="98" spans="1:46" ht="26.25" customHeight="1" x14ac:dyDescent="0.15">
      <c r="A98" s="501"/>
      <c r="B98" s="503"/>
      <c r="C98" s="505"/>
      <c r="D98" s="317" t="str">
        <f>IF(B97=0,"",VLOOKUP(A97,テーブル1[],3,FALSE))</f>
        <v/>
      </c>
      <c r="E98" s="479"/>
      <c r="F98" s="480" t="str">
        <f>IF(A97="","",VLOOKUP(A97,テーブル1[],17,FALSE)&amp;" "&amp;VLOOKUP(A97,テーブル1[],18,FALSE))</f>
        <v xml:space="preserve"> </v>
      </c>
      <c r="G98" s="480"/>
      <c r="H98" s="481"/>
      <c r="I98" s="508"/>
      <c r="J98" s="479"/>
      <c r="K98" s="480" t="str">
        <f>IF(A97="","",VLOOKUP(A97,テーブル1[],24,FALSE)&amp;" "&amp;VLOOKUP(A97,テーブル1[],25,FALSE))</f>
        <v xml:space="preserve"> </v>
      </c>
      <c r="L98" s="480"/>
      <c r="M98" s="481"/>
      <c r="N98" s="483"/>
      <c r="O98" s="484"/>
      <c r="P98" s="495"/>
      <c r="Q98" s="497"/>
      <c r="R98" s="493"/>
      <c r="S98" s="497"/>
      <c r="T98" s="498"/>
      <c r="U98" s="437">
        <f>IF(A97="","",VLOOKUP(A97,テーブル1[],33,FALSE))</f>
        <v>0</v>
      </c>
      <c r="V98" s="497"/>
      <c r="W98" s="493"/>
      <c r="X98" s="493"/>
      <c r="Y98" s="493"/>
      <c r="Z98" s="272">
        <f>IF(A97="","",VLOOKUP(A97,テーブル1[],57,FALSE))</f>
        <v>0</v>
      </c>
      <c r="AA98" s="288" t="str">
        <f>IF(B97=0,"","〇")</f>
        <v/>
      </c>
      <c r="AB98" s="499"/>
      <c r="AC98" s="506"/>
      <c r="AD98" s="337">
        <f>IF(A97="","",VLOOKUP(A97,テーブル1[],11,FALSE))</f>
        <v>0</v>
      </c>
      <c r="AE98" s="289" t="str">
        <f>IF(B97=0,"","手形")</f>
        <v/>
      </c>
      <c r="AF98" s="273" t="str">
        <f>IF(B97=0,"",VLOOKUP(A97,テーブル1[],52,FALSE))</f>
        <v/>
      </c>
      <c r="AG98" s="339" t="str">
        <f>IF(A97="","",IF(VLOOKUP(A97,テーブル1[],61,FALSE)="","",VLOOKUP(A97,テーブル1[],61,FALSE)))</f>
        <v/>
      </c>
      <c r="AH98" s="507"/>
      <c r="AI98" s="490"/>
      <c r="AJ98" s="492"/>
      <c r="AK98" s="493"/>
      <c r="AL98" s="493"/>
      <c r="AM98" s="493"/>
      <c r="AN98" s="494"/>
      <c r="AO98" s="486"/>
      <c r="AP98" s="306"/>
      <c r="AQ98" s="306"/>
      <c r="AR98" s="306"/>
      <c r="AS98" s="306"/>
      <c r="AT98" s="306"/>
    </row>
    <row r="99" spans="1:46" ht="26.25" customHeight="1" x14ac:dyDescent="0.15">
      <c r="A99" s="500">
        <v>49</v>
      </c>
      <c r="B99" s="502">
        <f>IF(A99="","",VLOOKUP(A99,テーブル1[],66,FALSE))</f>
        <v>0</v>
      </c>
      <c r="C99" s="504">
        <f>IF(A99="","",VLOOKUP(A99,テーブル1[],44,FALSE))</f>
        <v>0</v>
      </c>
      <c r="D99" s="317" t="str">
        <f>IF(B99=0,"",VLOOKUP(A99,テーブル1[],2,FALSE))</f>
        <v/>
      </c>
      <c r="E99" s="479">
        <f>VLOOKUP(A99,テーブル1[],13,FALSE)</f>
        <v>0</v>
      </c>
      <c r="F99" s="480" t="str">
        <f>IF(A99="","",VLOOKUP(A99,テーブル1[],15,FALSE)&amp;" "&amp;VLOOKUP(A99,テーブル1[],16,FALSE))</f>
        <v xml:space="preserve"> </v>
      </c>
      <c r="G99" s="480"/>
      <c r="H99" s="481" t="str">
        <f>IF(B99=0,"",IF(E99="無","",VLOOKUP(A99,テーブル1[],19,FALSE)+1825))</f>
        <v/>
      </c>
      <c r="I99" s="482">
        <f>IF(A99="","",IF(E99="無","",VLOOKUP(A99,テーブル1[],14,FALSE)))</f>
        <v>0</v>
      </c>
      <c r="J99" s="479">
        <f>VLOOKUP(A99,テーブル1[],20,FALSE)</f>
        <v>0</v>
      </c>
      <c r="K99" s="480" t="str">
        <f>IF(A99="","",VLOOKUP(A99,テーブル1[],22,FALSE)&amp;" "&amp;VLOOKUP(A99,テーブル1[],23,FALSE))</f>
        <v xml:space="preserve"> </v>
      </c>
      <c r="L99" s="480"/>
      <c r="M99" s="481" t="str">
        <f>IF(C99=0,"",IF(J99="無","",VLOOKUP(A99,テーブル1[],26,FALSE)+1825))</f>
        <v/>
      </c>
      <c r="N99" s="482">
        <f>IF(A99="","",IF(J99="無","",VLOOKUP(A99,テーブル1[],13,FALSE)))</f>
        <v>0</v>
      </c>
      <c r="O99" s="484">
        <f>IF(A99="","",VLOOKUP(A99,テーブル1[],8,FALSE))</f>
        <v>0</v>
      </c>
      <c r="P99" s="495">
        <f>IF(A99="","",VLOOKUP(A99,テーブル1[],9,FALSE))</f>
        <v>0</v>
      </c>
      <c r="Q99" s="496">
        <f>IF(A99="","",VLOOKUP(A99,テーブル1[],28,FALSE))</f>
        <v>0</v>
      </c>
      <c r="R99" s="493">
        <f>IF(A99="","",VLOOKUP(A99,テーブル1[],29,FALSE))</f>
        <v>0</v>
      </c>
      <c r="S99" s="496" t="str">
        <f>IF(B99=0,"",IF(E99="他","-",VLOOKUP(A99,テーブル1[],32,FALSE)))</f>
        <v/>
      </c>
      <c r="T99" s="498" t="str">
        <f>IF(B99=0,"",IF(E99="他",VLOOKUP(A99,テーブル1[],32,FALSE),""))</f>
        <v/>
      </c>
      <c r="U99" s="437">
        <f>IF(A99="","",VLOOKUP(A99,テーブル1[],31,FALSE))</f>
        <v>0</v>
      </c>
      <c r="V99" s="496">
        <f>IF(A99="","",VLOOKUP(A99,テーブル1[],37,FALSE))</f>
        <v>0</v>
      </c>
      <c r="W99" s="493" t="str">
        <f>IF(B99=0,"",IF(VLOOKUP(A99,テーブル1[],27,FALSE)="建退共・中退共","〇",IF(VLOOKUP(A99,テーブル1[],27,FALSE)="建退共","〇","-")))</f>
        <v/>
      </c>
      <c r="X99" s="493" t="str">
        <f>IF(B99=0,"",IF(VLOOKUP(A99,テーブル1[],27,FALSE)="建退共・中退共","〇",IF(VLOOKUP(A99,テーブル1[],27,FALSE)="中退共","〇","-")))</f>
        <v/>
      </c>
      <c r="Y99" s="493" t="str">
        <f>IF(B99=0,"",IF(VLOOKUP(A99,テーブル1[],27,FALSE)="その他","〇","-"))</f>
        <v/>
      </c>
      <c r="Z99" s="268">
        <f>IF(A99="","",VLOOKUP(A99,テーブル1[],56,FALSE))</f>
        <v>0</v>
      </c>
      <c r="AA99" s="269" t="str">
        <f>IF(B99=0,"","〇")</f>
        <v/>
      </c>
      <c r="AB99" s="499">
        <f>IF(A99="","",VLOOKUP(A99,テーブル1[],63,FALSE))</f>
        <v>0</v>
      </c>
      <c r="AC99" s="506" t="str">
        <f>IF(AB99=0,"",AB99/$AB$3)</f>
        <v/>
      </c>
      <c r="AD99" s="337">
        <f>IF(A99="","",VLOOKUP(A99,テーブル1[],10,FALSE))</f>
        <v>0</v>
      </c>
      <c r="AE99" s="270" t="str">
        <f>IF(B99=0,"","現金")</f>
        <v/>
      </c>
      <c r="AF99" s="271" t="str">
        <f>IF(B99=0,"",VLOOKUP(A99,テーブル1[],58,FALSE))</f>
        <v/>
      </c>
      <c r="AG99" s="338">
        <f>IF(A99="","",VLOOKUP(A99,テーブル1[],60,FALSE))</f>
        <v>0</v>
      </c>
      <c r="AH99" s="507">
        <f>IF(A99="","",VLOOKUP(A99,テーブル1[],62,FALSE))</f>
        <v>0</v>
      </c>
      <c r="AI99" s="489" t="str">
        <f>IF(B99=0,"","－")</f>
        <v/>
      </c>
      <c r="AJ99" s="491" t="str">
        <f>IF(B99=0,"","〇")</f>
        <v/>
      </c>
      <c r="AK99" s="493">
        <f>IF(A99="","",VLOOKUP(A99,テーブル1[],53,FALSE))</f>
        <v>0</v>
      </c>
      <c r="AL99" s="493">
        <f>IF(A99="","",VLOOKUP(A99,テーブル1[],54,FALSE))</f>
        <v>0</v>
      </c>
      <c r="AM99" s="493">
        <f>IF(A99="","",VLOOKUP(A99,テーブル1[],55,FALSE))</f>
        <v>0</v>
      </c>
      <c r="AN99" s="494" t="str">
        <f>IF(A99="","",IF(VLOOKUP(A99,テーブル1[],64,FALSE)="","",VLOOKUP(A99,テーブル1[],64,FALSE)))</f>
        <v/>
      </c>
      <c r="AO99" s="485">
        <v>49</v>
      </c>
      <c r="AP99" s="306"/>
      <c r="AQ99" s="306"/>
      <c r="AR99" s="306"/>
      <c r="AS99" s="306"/>
      <c r="AT99" s="306"/>
    </row>
    <row r="100" spans="1:46" ht="26.25" customHeight="1" x14ac:dyDescent="0.15">
      <c r="A100" s="501"/>
      <c r="B100" s="503"/>
      <c r="C100" s="505"/>
      <c r="D100" s="317" t="str">
        <f>IF(B99=0,"",VLOOKUP(A99,テーブル1[],3,FALSE))</f>
        <v/>
      </c>
      <c r="E100" s="479"/>
      <c r="F100" s="480" t="str">
        <f>IF(A99="","",VLOOKUP(A99,テーブル1[],17,FALSE)&amp;" "&amp;VLOOKUP(A99,テーブル1[],18,FALSE))</f>
        <v xml:space="preserve"> </v>
      </c>
      <c r="G100" s="480"/>
      <c r="H100" s="481"/>
      <c r="I100" s="483"/>
      <c r="J100" s="479"/>
      <c r="K100" s="480" t="str">
        <f>IF(A99="","",VLOOKUP(A99,テーブル1[],24,FALSE)&amp;" "&amp;VLOOKUP(A99,テーブル1[],25,FALSE))</f>
        <v xml:space="preserve"> </v>
      </c>
      <c r="L100" s="480"/>
      <c r="M100" s="481"/>
      <c r="N100" s="483"/>
      <c r="O100" s="484"/>
      <c r="P100" s="495"/>
      <c r="Q100" s="497"/>
      <c r="R100" s="493"/>
      <c r="S100" s="497"/>
      <c r="T100" s="498"/>
      <c r="U100" s="437">
        <f>IF(A99="","",VLOOKUP(A99,テーブル1[],33,FALSE))</f>
        <v>0</v>
      </c>
      <c r="V100" s="497"/>
      <c r="W100" s="493"/>
      <c r="X100" s="493"/>
      <c r="Y100" s="493"/>
      <c r="Z100" s="272">
        <f>IF(A99="","",VLOOKUP(A99,テーブル1[],57,FALSE))</f>
        <v>0</v>
      </c>
      <c r="AA100" s="269" t="str">
        <f>IF(B99=0,"","〇")</f>
        <v/>
      </c>
      <c r="AB100" s="499"/>
      <c r="AC100" s="506"/>
      <c r="AD100" s="337">
        <f>IF(A99="","",VLOOKUP(A99,テーブル1[],11,FALSE))</f>
        <v>0</v>
      </c>
      <c r="AE100" s="270" t="str">
        <f>IF(B99=0,"","手形")</f>
        <v/>
      </c>
      <c r="AF100" s="273" t="str">
        <f>IF(B99=0,"",VLOOKUP(A99,テーブル1[],52,FALSE))</f>
        <v/>
      </c>
      <c r="AG100" s="339" t="str">
        <f>IF(A99="","",IF(VLOOKUP(A99,テーブル1[],61,FALSE)="","",VLOOKUP(A99,テーブル1[],61,FALSE)))</f>
        <v/>
      </c>
      <c r="AH100" s="507"/>
      <c r="AI100" s="490"/>
      <c r="AJ100" s="492"/>
      <c r="AK100" s="493"/>
      <c r="AL100" s="493"/>
      <c r="AM100" s="493"/>
      <c r="AN100" s="494"/>
      <c r="AO100" s="486"/>
      <c r="AP100" s="306"/>
      <c r="AQ100" s="306"/>
      <c r="AR100" s="306"/>
      <c r="AS100" s="306"/>
      <c r="AT100" s="306"/>
    </row>
    <row r="101" spans="1:46" ht="26.25" customHeight="1" x14ac:dyDescent="0.15">
      <c r="A101" s="500">
        <v>50</v>
      </c>
      <c r="B101" s="502">
        <f>IF(A101="","",VLOOKUP(A101,テーブル1[],66,FALSE))</f>
        <v>0</v>
      </c>
      <c r="C101" s="504">
        <f>IF(A101="","",VLOOKUP(A101,テーブル1[],44,FALSE))</f>
        <v>0</v>
      </c>
      <c r="D101" s="317" t="str">
        <f>IF(B101=0,"",VLOOKUP(A101,テーブル1[],2,FALSE))</f>
        <v/>
      </c>
      <c r="E101" s="479">
        <f>VLOOKUP(A101,テーブル1[],13,FALSE)</f>
        <v>0</v>
      </c>
      <c r="F101" s="480" t="str">
        <f>IF(A101="","",VLOOKUP(A101,テーブル1[],15,FALSE)&amp;" "&amp;VLOOKUP(A101,テーブル1[],16,FALSE))</f>
        <v xml:space="preserve"> </v>
      </c>
      <c r="G101" s="480"/>
      <c r="H101" s="481" t="str">
        <f>IF(B101=0,"",IF(E101="無","",VLOOKUP(A101,テーブル1[],19,FALSE)+1825))</f>
        <v/>
      </c>
      <c r="I101" s="482">
        <f>IF(A101="","",IF(E101="無","",VLOOKUP(A101,テーブル1[],14,FALSE)))</f>
        <v>0</v>
      </c>
      <c r="J101" s="479">
        <f>VLOOKUP(A101,テーブル1[],20,FALSE)</f>
        <v>0</v>
      </c>
      <c r="K101" s="480" t="str">
        <f>IF(A101="","",VLOOKUP(A101,テーブル1[],22,FALSE)&amp;" "&amp;VLOOKUP(A101,テーブル1[],23,FALSE))</f>
        <v xml:space="preserve"> </v>
      </c>
      <c r="L101" s="480"/>
      <c r="M101" s="481" t="str">
        <f>IF(C101=0,"",IF(J101="無","",VLOOKUP(A101,テーブル1[],26,FALSE)+1825))</f>
        <v/>
      </c>
      <c r="N101" s="482">
        <f>IF(A101="","",IF(J101="無","",VLOOKUP(A101,テーブル1[],13,FALSE)))</f>
        <v>0</v>
      </c>
      <c r="O101" s="484">
        <f>IF(A101="","",VLOOKUP(A101,テーブル1[],8,FALSE))</f>
        <v>0</v>
      </c>
      <c r="P101" s="495">
        <f>IF(A101="","",VLOOKUP(A101,テーブル1[],9,FALSE))</f>
        <v>0</v>
      </c>
      <c r="Q101" s="496">
        <f>IF(A101="","",VLOOKUP(A101,テーブル1[],28,FALSE))</f>
        <v>0</v>
      </c>
      <c r="R101" s="493">
        <f>IF(A101="","",VLOOKUP(A101,テーブル1[],29,FALSE))</f>
        <v>0</v>
      </c>
      <c r="S101" s="496" t="str">
        <f>IF(B101=0,"",IF(E101="他","-",VLOOKUP(A101,テーブル1[],32,FALSE)))</f>
        <v/>
      </c>
      <c r="T101" s="498" t="str">
        <f>IF(B101=0,"",IF(E101="他",VLOOKUP(A101,テーブル1[],32,FALSE),""))</f>
        <v/>
      </c>
      <c r="U101" s="437">
        <f>IF(A101="","",VLOOKUP(A101,テーブル1[],31,FALSE))</f>
        <v>0</v>
      </c>
      <c r="V101" s="496">
        <f>IF(A101="","",VLOOKUP(A101,テーブル1[],37,FALSE))</f>
        <v>0</v>
      </c>
      <c r="W101" s="493" t="str">
        <f>IF(B101=0,"",IF(VLOOKUP(A101,テーブル1[],27,FALSE)="建退共・中退共","〇",IF(VLOOKUP(A101,テーブル1[],27,FALSE)="建退共","〇","-")))</f>
        <v/>
      </c>
      <c r="X101" s="493" t="str">
        <f>IF(B101=0,"",IF(VLOOKUP(A101,テーブル1[],27,FALSE)="建退共・中退共","〇",IF(VLOOKUP(A101,テーブル1[],27,FALSE)="中退共","〇","-")))</f>
        <v/>
      </c>
      <c r="Y101" s="493" t="str">
        <f>IF(B101=0,"",IF(VLOOKUP(A101,テーブル1[],27,FALSE)="その他","〇","-"))</f>
        <v/>
      </c>
      <c r="Z101" s="268">
        <f>IF(A101="","",VLOOKUP(A101,テーブル1[],56,FALSE))</f>
        <v>0</v>
      </c>
      <c r="AA101" s="269" t="str">
        <f>IF(B101=0,"","〇")</f>
        <v/>
      </c>
      <c r="AB101" s="499">
        <f>IF(A101="","",VLOOKUP(A101,テーブル1[],63,FALSE))</f>
        <v>0</v>
      </c>
      <c r="AC101" s="506" t="str">
        <f>IF(AB101=0,"",AB101/$AB$3)</f>
        <v/>
      </c>
      <c r="AD101" s="337">
        <f>IF(A101="","",VLOOKUP(A101,テーブル1[],10,FALSE))</f>
        <v>0</v>
      </c>
      <c r="AE101" s="270" t="str">
        <f>IF(B101=0,"","現金")</f>
        <v/>
      </c>
      <c r="AF101" s="271" t="str">
        <f>IF(B101=0,"",VLOOKUP(A101,テーブル1[],58,FALSE))</f>
        <v/>
      </c>
      <c r="AG101" s="338">
        <f>IF(A101="","",VLOOKUP(A101,テーブル1[],60,FALSE))</f>
        <v>0</v>
      </c>
      <c r="AH101" s="507">
        <f>IF(A101="","",VLOOKUP(A101,テーブル1[],62,FALSE))</f>
        <v>0</v>
      </c>
      <c r="AI101" s="489" t="str">
        <f>IF(B101=0,"","－")</f>
        <v/>
      </c>
      <c r="AJ101" s="491" t="str">
        <f>IF(B101=0,"","〇")</f>
        <v/>
      </c>
      <c r="AK101" s="493">
        <f>IF(A101="","",VLOOKUP(A101,テーブル1[],53,FALSE))</f>
        <v>0</v>
      </c>
      <c r="AL101" s="493">
        <f>IF(A101="","",VLOOKUP(A101,テーブル1[],54,FALSE))</f>
        <v>0</v>
      </c>
      <c r="AM101" s="493">
        <f>IF(A101="","",VLOOKUP(A101,テーブル1[],55,FALSE))</f>
        <v>0</v>
      </c>
      <c r="AN101" s="494" t="str">
        <f>IF(A101="","",IF(VLOOKUP(A101,テーブル1[],64,FALSE)="","",VLOOKUP(A101,テーブル1[],64,FALSE)))</f>
        <v/>
      </c>
      <c r="AO101" s="485">
        <v>50</v>
      </c>
      <c r="AP101" s="306"/>
      <c r="AQ101" s="306"/>
      <c r="AR101" s="306"/>
      <c r="AS101" s="306"/>
      <c r="AT101" s="306"/>
    </row>
    <row r="102" spans="1:46" ht="26.25" customHeight="1" x14ac:dyDescent="0.15">
      <c r="A102" s="501"/>
      <c r="B102" s="503"/>
      <c r="C102" s="505"/>
      <c r="D102" s="317" t="str">
        <f>IF(B101=0,"",VLOOKUP(A101,テーブル1[],3,FALSE))</f>
        <v/>
      </c>
      <c r="E102" s="479"/>
      <c r="F102" s="480" t="str">
        <f>IF(A101="","",VLOOKUP(A101,テーブル1[],17,FALSE)&amp;" "&amp;VLOOKUP(A101,テーブル1[],18,FALSE))</f>
        <v xml:space="preserve"> </v>
      </c>
      <c r="G102" s="480"/>
      <c r="H102" s="481"/>
      <c r="I102" s="483"/>
      <c r="J102" s="479"/>
      <c r="K102" s="480" t="str">
        <f>IF(A101="","",VLOOKUP(A101,テーブル1[],24,FALSE)&amp;" "&amp;VLOOKUP(A101,テーブル1[],25,FALSE))</f>
        <v xml:space="preserve"> </v>
      </c>
      <c r="L102" s="480"/>
      <c r="M102" s="481"/>
      <c r="N102" s="483"/>
      <c r="O102" s="484"/>
      <c r="P102" s="495"/>
      <c r="Q102" s="497"/>
      <c r="R102" s="493"/>
      <c r="S102" s="497"/>
      <c r="T102" s="498"/>
      <c r="U102" s="437">
        <f>IF(A101="","",VLOOKUP(A101,テーブル1[],33,FALSE))</f>
        <v>0</v>
      </c>
      <c r="V102" s="497"/>
      <c r="W102" s="493"/>
      <c r="X102" s="493"/>
      <c r="Y102" s="493"/>
      <c r="Z102" s="272">
        <f>IF(A101="","",VLOOKUP(A101,テーブル1[],57,FALSE))</f>
        <v>0</v>
      </c>
      <c r="AA102" s="269" t="str">
        <f>IF(B101=0,"","〇")</f>
        <v/>
      </c>
      <c r="AB102" s="499"/>
      <c r="AC102" s="506"/>
      <c r="AD102" s="337">
        <f>IF(A101="","",VLOOKUP(A101,テーブル1[],11,FALSE))</f>
        <v>0</v>
      </c>
      <c r="AE102" s="270" t="str">
        <f>IF(B101=0,"","手形")</f>
        <v/>
      </c>
      <c r="AF102" s="273" t="str">
        <f>IF(B101=0,"",VLOOKUP(A101,テーブル1[],52,FALSE))</f>
        <v/>
      </c>
      <c r="AG102" s="339" t="str">
        <f>IF(A101="","",IF(VLOOKUP(A101,テーブル1[],61,FALSE)="","",VLOOKUP(A101,テーブル1[],61,FALSE)))</f>
        <v/>
      </c>
      <c r="AH102" s="507"/>
      <c r="AI102" s="490"/>
      <c r="AJ102" s="492"/>
      <c r="AK102" s="493"/>
      <c r="AL102" s="493"/>
      <c r="AM102" s="493"/>
      <c r="AN102" s="494"/>
      <c r="AO102" s="486"/>
      <c r="AP102" s="306"/>
      <c r="AQ102" s="306"/>
      <c r="AR102" s="306"/>
      <c r="AS102" s="306"/>
      <c r="AT102" s="306"/>
    </row>
    <row r="103" spans="1:46" ht="26.25" customHeight="1" x14ac:dyDescent="0.15">
      <c r="A103" s="500">
        <v>51</v>
      </c>
      <c r="B103" s="502">
        <f>IF(A103="","",VLOOKUP(A103,テーブル1[],66,FALSE))</f>
        <v>0</v>
      </c>
      <c r="C103" s="504">
        <f>IF(A103="","",VLOOKUP(A103,テーブル1[],44,FALSE))</f>
        <v>0</v>
      </c>
      <c r="D103" s="317" t="str">
        <f>IF(B103=0,"",VLOOKUP(A103,テーブル1[],2,FALSE))</f>
        <v/>
      </c>
      <c r="E103" s="479">
        <f>VLOOKUP(A103,テーブル1[],13,FALSE)</f>
        <v>0</v>
      </c>
      <c r="F103" s="480" t="str">
        <f>IF(A103="","",VLOOKUP(A103,テーブル1[],15,FALSE)&amp;" "&amp;VLOOKUP(A103,テーブル1[],16,FALSE))</f>
        <v xml:space="preserve"> </v>
      </c>
      <c r="G103" s="480"/>
      <c r="H103" s="481" t="str">
        <f>IF(B103=0,"",IF(E103="無","",VLOOKUP(A103,テーブル1[],19,FALSE)+1825))</f>
        <v/>
      </c>
      <c r="I103" s="482">
        <f>IF(A103="","",IF(E103="無","",VLOOKUP(A103,テーブル1[],14,FALSE)))</f>
        <v>0</v>
      </c>
      <c r="J103" s="479">
        <f>VLOOKUP(A103,テーブル1[],20,FALSE)</f>
        <v>0</v>
      </c>
      <c r="K103" s="480" t="str">
        <f>IF(A103="","",VLOOKUP(A103,テーブル1[],22,FALSE)&amp;" "&amp;VLOOKUP(A103,テーブル1[],23,FALSE))</f>
        <v xml:space="preserve"> </v>
      </c>
      <c r="L103" s="480"/>
      <c r="M103" s="481" t="str">
        <f>IF(C103=0,"",IF(J103="無","",VLOOKUP(A103,テーブル1[],26,FALSE)+1825))</f>
        <v/>
      </c>
      <c r="N103" s="482">
        <f>IF(A103="","",IF(J103="無","",VLOOKUP(A103,テーブル1[],13,FALSE)))</f>
        <v>0</v>
      </c>
      <c r="O103" s="484">
        <f>IF(A103="","",VLOOKUP(A103,テーブル1[],8,FALSE))</f>
        <v>0</v>
      </c>
      <c r="P103" s="495">
        <f>IF(A103="","",VLOOKUP(A103,テーブル1[],9,FALSE))</f>
        <v>0</v>
      </c>
      <c r="Q103" s="496">
        <f>IF(A103="","",VLOOKUP(A103,テーブル1[],28,FALSE))</f>
        <v>0</v>
      </c>
      <c r="R103" s="493">
        <f>IF(A103="","",VLOOKUP(A103,テーブル1[],29,FALSE))</f>
        <v>0</v>
      </c>
      <c r="S103" s="496" t="str">
        <f>IF(B103=0,"",IF(E103="他","-",VLOOKUP(A103,テーブル1[],32,FALSE)))</f>
        <v/>
      </c>
      <c r="T103" s="498" t="str">
        <f>IF(B103=0,"",IF(E103="他",VLOOKUP(A103,テーブル1[],32,FALSE),""))</f>
        <v/>
      </c>
      <c r="U103" s="437">
        <f>IF(A103="","",VLOOKUP(A103,テーブル1[],31,FALSE))</f>
        <v>0</v>
      </c>
      <c r="V103" s="496">
        <f>IF(A103="","",VLOOKUP(A103,テーブル1[],37,FALSE))</f>
        <v>0</v>
      </c>
      <c r="W103" s="493" t="str">
        <f>IF(B103=0,"",IF(VLOOKUP(A103,テーブル1[],27,FALSE)="建退共・中退共","〇",IF(VLOOKUP(A103,テーブル1[],27,FALSE)="建退共","〇","-")))</f>
        <v/>
      </c>
      <c r="X103" s="493" t="str">
        <f>IF(B103=0,"",IF(VLOOKUP(A103,テーブル1[],27,FALSE)="建退共・中退共","〇",IF(VLOOKUP(A103,テーブル1[],27,FALSE)="中退共","〇","-")))</f>
        <v/>
      </c>
      <c r="Y103" s="493" t="str">
        <f>IF(B103=0,"",IF(VLOOKUP(A103,テーブル1[],27,FALSE)="その他","〇","-"))</f>
        <v/>
      </c>
      <c r="Z103" s="268">
        <f>IF(A103="","",VLOOKUP(A103,テーブル1[],56,FALSE))</f>
        <v>0</v>
      </c>
      <c r="AA103" s="269" t="str">
        <f>IF(B103=0,"","〇")</f>
        <v/>
      </c>
      <c r="AB103" s="499">
        <f>IF(A103="","",VLOOKUP(A103,テーブル1[],63,FALSE))</f>
        <v>0</v>
      </c>
      <c r="AC103" s="506" t="str">
        <f>IF(AB103=0,"",AB103/$AB$3)</f>
        <v/>
      </c>
      <c r="AD103" s="337">
        <f>IF(A103="","",VLOOKUP(A103,テーブル1[],10,FALSE))</f>
        <v>0</v>
      </c>
      <c r="AE103" s="270" t="str">
        <f>IF(B103=0,"","現金")</f>
        <v/>
      </c>
      <c r="AF103" s="271" t="str">
        <f>IF(B103=0,"",VLOOKUP(A103,テーブル1[],58,FALSE))</f>
        <v/>
      </c>
      <c r="AG103" s="338">
        <f>IF(A103="","",VLOOKUP(A103,テーブル1[],60,FALSE))</f>
        <v>0</v>
      </c>
      <c r="AH103" s="507">
        <f>IF(A103="","",VLOOKUP(A103,テーブル1[],62,FALSE))</f>
        <v>0</v>
      </c>
      <c r="AI103" s="489" t="str">
        <f>IF(B103=0,"","－")</f>
        <v/>
      </c>
      <c r="AJ103" s="491" t="str">
        <f>IF(B103=0,"","〇")</f>
        <v/>
      </c>
      <c r="AK103" s="493">
        <f>IF(A103="","",VLOOKUP(A103,テーブル1[],53,FALSE))</f>
        <v>0</v>
      </c>
      <c r="AL103" s="493">
        <f>IF(A103="","",VLOOKUP(A103,テーブル1[],54,FALSE))</f>
        <v>0</v>
      </c>
      <c r="AM103" s="493">
        <f>IF(A103="","",VLOOKUP(A103,テーブル1[],55,FALSE))</f>
        <v>0</v>
      </c>
      <c r="AN103" s="494" t="str">
        <f>IF(A103="","",IF(VLOOKUP(A103,テーブル1[],64,FALSE)="","",VLOOKUP(A103,テーブル1[],64,FALSE)))</f>
        <v/>
      </c>
      <c r="AO103" s="485">
        <v>51</v>
      </c>
      <c r="AP103" s="306"/>
      <c r="AQ103" s="306"/>
      <c r="AR103" s="306"/>
      <c r="AS103" s="306"/>
      <c r="AT103" s="306"/>
    </row>
    <row r="104" spans="1:46" ht="26.25" customHeight="1" x14ac:dyDescent="0.15">
      <c r="A104" s="501"/>
      <c r="B104" s="503"/>
      <c r="C104" s="505"/>
      <c r="D104" s="317" t="str">
        <f>IF(B103=0,"",VLOOKUP(A103,テーブル1[],3,FALSE))</f>
        <v/>
      </c>
      <c r="E104" s="479"/>
      <c r="F104" s="480" t="str">
        <f>IF(A103="","",VLOOKUP(A103,テーブル1[],17,FALSE)&amp;" "&amp;VLOOKUP(A103,テーブル1[],18,FALSE))</f>
        <v xml:space="preserve"> </v>
      </c>
      <c r="G104" s="480"/>
      <c r="H104" s="481"/>
      <c r="I104" s="483"/>
      <c r="J104" s="479"/>
      <c r="K104" s="480" t="str">
        <f>IF(A103="","",VLOOKUP(A103,テーブル1[],24,FALSE)&amp;" "&amp;VLOOKUP(A103,テーブル1[],25,FALSE))</f>
        <v xml:space="preserve"> </v>
      </c>
      <c r="L104" s="480"/>
      <c r="M104" s="481"/>
      <c r="N104" s="483"/>
      <c r="O104" s="484"/>
      <c r="P104" s="495"/>
      <c r="Q104" s="497"/>
      <c r="R104" s="493"/>
      <c r="S104" s="497"/>
      <c r="T104" s="498"/>
      <c r="U104" s="437">
        <f>IF(A103="","",VLOOKUP(A103,テーブル1[],33,FALSE))</f>
        <v>0</v>
      </c>
      <c r="V104" s="497"/>
      <c r="W104" s="493"/>
      <c r="X104" s="493"/>
      <c r="Y104" s="493"/>
      <c r="Z104" s="272">
        <f>IF(A103="","",VLOOKUP(A103,テーブル1[],57,FALSE))</f>
        <v>0</v>
      </c>
      <c r="AA104" s="269" t="str">
        <f>IF(B103=0,"","〇")</f>
        <v/>
      </c>
      <c r="AB104" s="499"/>
      <c r="AC104" s="506"/>
      <c r="AD104" s="337">
        <f>IF(A103="","",VLOOKUP(A103,テーブル1[],11,FALSE))</f>
        <v>0</v>
      </c>
      <c r="AE104" s="270" t="str">
        <f>IF(B103=0,"","手形")</f>
        <v/>
      </c>
      <c r="AF104" s="273" t="str">
        <f>IF(B103=0,"",VLOOKUP(A103,テーブル1[],52,FALSE))</f>
        <v/>
      </c>
      <c r="AG104" s="339" t="str">
        <f>IF(A103="","",IF(VLOOKUP(A103,テーブル1[],61,FALSE)="","",VLOOKUP(A103,テーブル1[],61,FALSE)))</f>
        <v/>
      </c>
      <c r="AH104" s="507"/>
      <c r="AI104" s="490"/>
      <c r="AJ104" s="492"/>
      <c r="AK104" s="493"/>
      <c r="AL104" s="493"/>
      <c r="AM104" s="493"/>
      <c r="AN104" s="494"/>
      <c r="AO104" s="486"/>
      <c r="AP104" s="306"/>
      <c r="AQ104" s="306"/>
      <c r="AR104" s="306"/>
      <c r="AS104" s="306"/>
      <c r="AT104" s="306"/>
    </row>
    <row r="105" spans="1:46" ht="26.25" customHeight="1" x14ac:dyDescent="0.15">
      <c r="A105" s="500">
        <v>52</v>
      </c>
      <c r="B105" s="502">
        <f>IF(A105="","",VLOOKUP(A105,テーブル1[],66,FALSE))</f>
        <v>0</v>
      </c>
      <c r="C105" s="504">
        <f>IF(A105="","",VLOOKUP(A105,テーブル1[],44,FALSE))</f>
        <v>0</v>
      </c>
      <c r="D105" s="317" t="str">
        <f>IF(B105=0,"",VLOOKUP(A105,テーブル1[],2,FALSE))</f>
        <v/>
      </c>
      <c r="E105" s="479">
        <f>VLOOKUP(A105,テーブル1[],13,FALSE)</f>
        <v>0</v>
      </c>
      <c r="F105" s="480" t="str">
        <f>IF(A105="","",VLOOKUP(A105,テーブル1[],15,FALSE)&amp;" "&amp;VLOOKUP(A105,テーブル1[],16,FALSE))</f>
        <v xml:space="preserve"> </v>
      </c>
      <c r="G105" s="480"/>
      <c r="H105" s="481" t="str">
        <f>IF(B105=0,"",IF(E105="無","",VLOOKUP(A105,テーブル1[],19,FALSE)+1825))</f>
        <v/>
      </c>
      <c r="I105" s="482">
        <f>IF(A105="","",IF(E105="無","",VLOOKUP(A105,テーブル1[],14,FALSE)))</f>
        <v>0</v>
      </c>
      <c r="J105" s="479">
        <f>VLOOKUP(A105,テーブル1[],20,FALSE)</f>
        <v>0</v>
      </c>
      <c r="K105" s="480" t="str">
        <f>IF(A105="","",VLOOKUP(A105,テーブル1[],22,FALSE)&amp;" "&amp;VLOOKUP(A105,テーブル1[],23,FALSE))</f>
        <v xml:space="preserve"> </v>
      </c>
      <c r="L105" s="480"/>
      <c r="M105" s="481" t="str">
        <f>IF(C105=0,"",IF(J105="無","",VLOOKUP(A105,テーブル1[],26,FALSE)+1825))</f>
        <v/>
      </c>
      <c r="N105" s="482">
        <f>IF(A105="","",IF(J105="無","",VLOOKUP(A105,テーブル1[],13,FALSE)))</f>
        <v>0</v>
      </c>
      <c r="O105" s="484">
        <f>IF(A105="","",VLOOKUP(A105,テーブル1[],8,FALSE))</f>
        <v>0</v>
      </c>
      <c r="P105" s="495">
        <f>IF(A105="","",VLOOKUP(A105,テーブル1[],9,FALSE))</f>
        <v>0</v>
      </c>
      <c r="Q105" s="496">
        <f>IF(A105="","",VLOOKUP(A105,テーブル1[],28,FALSE))</f>
        <v>0</v>
      </c>
      <c r="R105" s="493">
        <f>IF(A105="","",VLOOKUP(A105,テーブル1[],29,FALSE))</f>
        <v>0</v>
      </c>
      <c r="S105" s="496" t="str">
        <f>IF(B105=0,"",IF(E105="他","-",VLOOKUP(A105,テーブル1[],32,FALSE)))</f>
        <v/>
      </c>
      <c r="T105" s="498" t="str">
        <f>IF(B105=0,"",IF(E105="他",VLOOKUP(A105,テーブル1[],32,FALSE),""))</f>
        <v/>
      </c>
      <c r="U105" s="437">
        <f>IF(A105="","",VLOOKUP(A105,テーブル1[],31,FALSE))</f>
        <v>0</v>
      </c>
      <c r="V105" s="496">
        <f>IF(A105="","",VLOOKUP(A105,テーブル1[],37,FALSE))</f>
        <v>0</v>
      </c>
      <c r="W105" s="493" t="str">
        <f>IF(B105=0,"",IF(VLOOKUP(A105,テーブル1[],27,FALSE)="建退共・中退共","〇",IF(VLOOKUP(A105,テーブル1[],27,FALSE)="建退共","〇","-")))</f>
        <v/>
      </c>
      <c r="X105" s="493" t="str">
        <f>IF(B105=0,"",IF(VLOOKUP(A105,テーブル1[],27,FALSE)="建退共・中退共","〇",IF(VLOOKUP(A105,テーブル1[],27,FALSE)="中退共","〇","-")))</f>
        <v/>
      </c>
      <c r="Y105" s="493" t="str">
        <f>IF(B105=0,"",IF(VLOOKUP(A105,テーブル1[],27,FALSE)="その他","〇","-"))</f>
        <v/>
      </c>
      <c r="Z105" s="268">
        <f>IF(A105="","",VLOOKUP(A105,テーブル1[],56,FALSE))</f>
        <v>0</v>
      </c>
      <c r="AA105" s="269" t="str">
        <f>IF(B105=0,"","〇")</f>
        <v/>
      </c>
      <c r="AB105" s="499">
        <f>IF(A105="","",VLOOKUP(A105,テーブル1[],63,FALSE))</f>
        <v>0</v>
      </c>
      <c r="AC105" s="506" t="str">
        <f>IF(AB105=0,"",AB105/$AB$3)</f>
        <v/>
      </c>
      <c r="AD105" s="337">
        <f>IF(A105="","",VLOOKUP(A105,テーブル1[],10,FALSE))</f>
        <v>0</v>
      </c>
      <c r="AE105" s="270" t="str">
        <f>IF(B105=0,"","現金")</f>
        <v/>
      </c>
      <c r="AF105" s="271" t="str">
        <f>IF(B105=0,"",VLOOKUP(A105,テーブル1[],58,FALSE))</f>
        <v/>
      </c>
      <c r="AG105" s="338">
        <f>IF(A105="","",VLOOKUP(A105,テーブル1[],60,FALSE))</f>
        <v>0</v>
      </c>
      <c r="AH105" s="507">
        <f>IF(A105="","",VLOOKUP(A105,テーブル1[],62,FALSE))</f>
        <v>0</v>
      </c>
      <c r="AI105" s="489" t="str">
        <f>IF(B105=0,"","－")</f>
        <v/>
      </c>
      <c r="AJ105" s="491" t="str">
        <f>IF(B105=0,"","〇")</f>
        <v/>
      </c>
      <c r="AK105" s="493">
        <f>IF(A105="","",VLOOKUP(A105,テーブル1[],53,FALSE))</f>
        <v>0</v>
      </c>
      <c r="AL105" s="493">
        <f>IF(A105="","",VLOOKUP(A105,テーブル1[],54,FALSE))</f>
        <v>0</v>
      </c>
      <c r="AM105" s="493">
        <f>IF(A105="","",VLOOKUP(A105,テーブル1[],55,FALSE))</f>
        <v>0</v>
      </c>
      <c r="AN105" s="494" t="str">
        <f>IF(A105="","",IF(VLOOKUP(A105,テーブル1[],64,FALSE)="","",VLOOKUP(A105,テーブル1[],64,FALSE)))</f>
        <v/>
      </c>
      <c r="AO105" s="485">
        <v>52</v>
      </c>
      <c r="AP105" s="306"/>
      <c r="AQ105" s="306"/>
      <c r="AR105" s="306"/>
      <c r="AS105" s="306"/>
      <c r="AT105" s="306"/>
    </row>
    <row r="106" spans="1:46" ht="26.25" customHeight="1" x14ac:dyDescent="0.15">
      <c r="A106" s="501"/>
      <c r="B106" s="503"/>
      <c r="C106" s="505"/>
      <c r="D106" s="317" t="str">
        <f>IF(B105=0,"",VLOOKUP(A105,テーブル1[],3,FALSE))</f>
        <v/>
      </c>
      <c r="E106" s="479"/>
      <c r="F106" s="480" t="str">
        <f>IF(A105="","",VLOOKUP(A105,テーブル1[],17,FALSE)&amp;" "&amp;VLOOKUP(A105,テーブル1[],18,FALSE))</f>
        <v xml:space="preserve"> </v>
      </c>
      <c r="G106" s="480"/>
      <c r="H106" s="481"/>
      <c r="I106" s="483"/>
      <c r="J106" s="479"/>
      <c r="K106" s="480" t="str">
        <f>IF(A105="","",VLOOKUP(A105,テーブル1[],24,FALSE)&amp;" "&amp;VLOOKUP(A105,テーブル1[],25,FALSE))</f>
        <v xml:space="preserve"> </v>
      </c>
      <c r="L106" s="480"/>
      <c r="M106" s="481"/>
      <c r="N106" s="483"/>
      <c r="O106" s="484"/>
      <c r="P106" s="495"/>
      <c r="Q106" s="497"/>
      <c r="R106" s="493"/>
      <c r="S106" s="497"/>
      <c r="T106" s="498"/>
      <c r="U106" s="437">
        <f>IF(A105="","",VLOOKUP(A105,テーブル1[],33,FALSE))</f>
        <v>0</v>
      </c>
      <c r="V106" s="497"/>
      <c r="W106" s="493"/>
      <c r="X106" s="493"/>
      <c r="Y106" s="493"/>
      <c r="Z106" s="272">
        <f>IF(A105="","",VLOOKUP(A105,テーブル1[],57,FALSE))</f>
        <v>0</v>
      </c>
      <c r="AA106" s="269" t="str">
        <f>IF(B105=0,"","〇")</f>
        <v/>
      </c>
      <c r="AB106" s="499"/>
      <c r="AC106" s="506"/>
      <c r="AD106" s="337">
        <f>IF(A105="","",VLOOKUP(A105,テーブル1[],11,FALSE))</f>
        <v>0</v>
      </c>
      <c r="AE106" s="270" t="str">
        <f>IF(B105=0,"","手形")</f>
        <v/>
      </c>
      <c r="AF106" s="273" t="str">
        <f>IF(B105=0,"",VLOOKUP(A105,テーブル1[],52,FALSE))</f>
        <v/>
      </c>
      <c r="AG106" s="339" t="str">
        <f>IF(A105="","",IF(VLOOKUP(A105,テーブル1[],61,FALSE)="","",VLOOKUP(A105,テーブル1[],61,FALSE)))</f>
        <v/>
      </c>
      <c r="AH106" s="507"/>
      <c r="AI106" s="490"/>
      <c r="AJ106" s="492"/>
      <c r="AK106" s="493"/>
      <c r="AL106" s="493"/>
      <c r="AM106" s="493"/>
      <c r="AN106" s="494"/>
      <c r="AO106" s="486"/>
      <c r="AP106" s="306"/>
      <c r="AQ106" s="306"/>
      <c r="AR106" s="306"/>
      <c r="AS106" s="306"/>
      <c r="AT106" s="306"/>
    </row>
    <row r="107" spans="1:46" ht="26.25" customHeight="1" x14ac:dyDescent="0.15">
      <c r="A107" s="500">
        <v>53</v>
      </c>
      <c r="B107" s="502">
        <f>IF(A107="","",VLOOKUP(A107,テーブル1[],66,FALSE))</f>
        <v>0</v>
      </c>
      <c r="C107" s="504">
        <f>IF(A107="","",VLOOKUP(A107,テーブル1[],44,FALSE))</f>
        <v>0</v>
      </c>
      <c r="D107" s="317" t="str">
        <f>IF(B107=0,"",VLOOKUP(A107,テーブル1[],2,FALSE))</f>
        <v/>
      </c>
      <c r="E107" s="479">
        <f>VLOOKUP(A107,テーブル1[],13,FALSE)</f>
        <v>0</v>
      </c>
      <c r="F107" s="480" t="str">
        <f>IF(A107="","",VLOOKUP(A107,テーブル1[],15,FALSE)&amp;" "&amp;VLOOKUP(A107,テーブル1[],16,FALSE))</f>
        <v xml:space="preserve"> </v>
      </c>
      <c r="G107" s="480"/>
      <c r="H107" s="481" t="str">
        <f>IF(B107=0,"",IF(E107="無","",VLOOKUP(A107,テーブル1[],19,FALSE)+1825))</f>
        <v/>
      </c>
      <c r="I107" s="482">
        <f>IF(A107="","",IF(E107="無","",VLOOKUP(A107,テーブル1[],14,FALSE)))</f>
        <v>0</v>
      </c>
      <c r="J107" s="479">
        <f>VLOOKUP(A107,テーブル1[],20,FALSE)</f>
        <v>0</v>
      </c>
      <c r="K107" s="480" t="str">
        <f>IF(A107="","",VLOOKUP(A107,テーブル1[],22,FALSE)&amp;" "&amp;VLOOKUP(A107,テーブル1[],23,FALSE))</f>
        <v xml:space="preserve"> </v>
      </c>
      <c r="L107" s="480"/>
      <c r="M107" s="481" t="str">
        <f>IF(C107=0,"",IF(J107="無","",VLOOKUP(A107,テーブル1[],26,FALSE)+1825))</f>
        <v/>
      </c>
      <c r="N107" s="482">
        <f>IF(A107="","",IF(J107="無","",VLOOKUP(A107,テーブル1[],13,FALSE)))</f>
        <v>0</v>
      </c>
      <c r="O107" s="484">
        <f>IF(A107="","",VLOOKUP(A107,テーブル1[],8,FALSE))</f>
        <v>0</v>
      </c>
      <c r="P107" s="495">
        <f>IF(A107="","",VLOOKUP(A107,テーブル1[],9,FALSE))</f>
        <v>0</v>
      </c>
      <c r="Q107" s="496">
        <f>IF(A107="","",VLOOKUP(A107,テーブル1[],28,FALSE))</f>
        <v>0</v>
      </c>
      <c r="R107" s="493">
        <f>IF(A107="","",VLOOKUP(A107,テーブル1[],29,FALSE))</f>
        <v>0</v>
      </c>
      <c r="S107" s="496" t="str">
        <f>IF(B107=0,"",IF(E107="他","-",VLOOKUP(A107,テーブル1[],32,FALSE)))</f>
        <v/>
      </c>
      <c r="T107" s="498" t="str">
        <f>IF(B107=0,"",IF(E107="他",VLOOKUP(A107,テーブル1[],32,FALSE),""))</f>
        <v/>
      </c>
      <c r="U107" s="437">
        <f>IF(A107="","",VLOOKUP(A107,テーブル1[],31,FALSE))</f>
        <v>0</v>
      </c>
      <c r="V107" s="496">
        <f>IF(A107="","",VLOOKUP(A107,テーブル1[],37,FALSE))</f>
        <v>0</v>
      </c>
      <c r="W107" s="493" t="str">
        <f>IF(B107=0,"",IF(VLOOKUP(A107,テーブル1[],27,FALSE)="建退共・中退共","〇",IF(VLOOKUP(A107,テーブル1[],27,FALSE)="建退共","〇","-")))</f>
        <v/>
      </c>
      <c r="X107" s="493" t="str">
        <f>IF(B107=0,"",IF(VLOOKUP(A107,テーブル1[],27,FALSE)="建退共・中退共","〇",IF(VLOOKUP(A107,テーブル1[],27,FALSE)="中退共","〇","-")))</f>
        <v/>
      </c>
      <c r="Y107" s="493" t="str">
        <f>IF(B107=0,"",IF(VLOOKUP(A107,テーブル1[],27,FALSE)="その他","〇","-"))</f>
        <v/>
      </c>
      <c r="Z107" s="268">
        <f>IF(A107="","",VLOOKUP(A107,テーブル1[],56,FALSE))</f>
        <v>0</v>
      </c>
      <c r="AA107" s="269" t="str">
        <f>IF(B107=0,"","〇")</f>
        <v/>
      </c>
      <c r="AB107" s="499">
        <f>IF(A107="","",VLOOKUP(A107,テーブル1[],63,FALSE))</f>
        <v>0</v>
      </c>
      <c r="AC107" s="506" t="str">
        <f>IF(AB107=0,"",AB107/$AB$3)</f>
        <v/>
      </c>
      <c r="AD107" s="337">
        <f>IF(A107="","",VLOOKUP(A107,テーブル1[],10,FALSE))</f>
        <v>0</v>
      </c>
      <c r="AE107" s="270" t="str">
        <f>IF(B107=0,"","現金")</f>
        <v/>
      </c>
      <c r="AF107" s="271" t="str">
        <f>IF(B107=0,"",VLOOKUP(A107,テーブル1[],58,FALSE))</f>
        <v/>
      </c>
      <c r="AG107" s="338">
        <f>IF(A107="","",VLOOKUP(A107,テーブル1[],60,FALSE))</f>
        <v>0</v>
      </c>
      <c r="AH107" s="507">
        <f>IF(A107="","",VLOOKUP(A107,テーブル1[],62,FALSE))</f>
        <v>0</v>
      </c>
      <c r="AI107" s="489" t="str">
        <f>IF(B107=0,"","－")</f>
        <v/>
      </c>
      <c r="AJ107" s="491" t="str">
        <f>IF(B107=0,"","〇")</f>
        <v/>
      </c>
      <c r="AK107" s="493">
        <f>IF(A107="","",VLOOKUP(A107,テーブル1[],53,FALSE))</f>
        <v>0</v>
      </c>
      <c r="AL107" s="493">
        <f>IF(A107="","",VLOOKUP(A107,テーブル1[],54,FALSE))</f>
        <v>0</v>
      </c>
      <c r="AM107" s="493">
        <f>IF(A107="","",VLOOKUP(A107,テーブル1[],55,FALSE))</f>
        <v>0</v>
      </c>
      <c r="AN107" s="494" t="str">
        <f>IF(A107="","",IF(VLOOKUP(A107,テーブル1[],64,FALSE)="","",VLOOKUP(A107,テーブル1[],64,FALSE)))</f>
        <v/>
      </c>
      <c r="AO107" s="485">
        <v>53</v>
      </c>
      <c r="AP107" s="306"/>
      <c r="AQ107" s="306"/>
      <c r="AR107" s="306"/>
      <c r="AS107" s="306"/>
      <c r="AT107" s="306"/>
    </row>
    <row r="108" spans="1:46" ht="26.25" customHeight="1" x14ac:dyDescent="0.15">
      <c r="A108" s="501"/>
      <c r="B108" s="503"/>
      <c r="C108" s="505"/>
      <c r="D108" s="317" t="str">
        <f>IF(B107=0,"",VLOOKUP(A107,テーブル1[],3,FALSE))</f>
        <v/>
      </c>
      <c r="E108" s="479"/>
      <c r="F108" s="480" t="str">
        <f>IF(A107="","",VLOOKUP(A107,テーブル1[],17,FALSE)&amp;" "&amp;VLOOKUP(A107,テーブル1[],18,FALSE))</f>
        <v xml:space="preserve"> </v>
      </c>
      <c r="G108" s="480"/>
      <c r="H108" s="481"/>
      <c r="I108" s="483"/>
      <c r="J108" s="479"/>
      <c r="K108" s="480" t="str">
        <f>IF(A107="","",VLOOKUP(A107,テーブル1[],24,FALSE)&amp;" "&amp;VLOOKUP(A107,テーブル1[],25,FALSE))</f>
        <v xml:space="preserve"> </v>
      </c>
      <c r="L108" s="480"/>
      <c r="M108" s="481"/>
      <c r="N108" s="483"/>
      <c r="O108" s="484"/>
      <c r="P108" s="495"/>
      <c r="Q108" s="497"/>
      <c r="R108" s="493"/>
      <c r="S108" s="497"/>
      <c r="T108" s="498"/>
      <c r="U108" s="437">
        <f>IF(A107="","",VLOOKUP(A107,テーブル1[],33,FALSE))</f>
        <v>0</v>
      </c>
      <c r="V108" s="497"/>
      <c r="W108" s="493"/>
      <c r="X108" s="493"/>
      <c r="Y108" s="493"/>
      <c r="Z108" s="272">
        <f>IF(A107="","",VLOOKUP(A107,テーブル1[],57,FALSE))</f>
        <v>0</v>
      </c>
      <c r="AA108" s="269" t="str">
        <f>IF(B107=0,"","〇")</f>
        <v/>
      </c>
      <c r="AB108" s="499"/>
      <c r="AC108" s="506"/>
      <c r="AD108" s="337">
        <f>IF(A107="","",VLOOKUP(A107,テーブル1[],11,FALSE))</f>
        <v>0</v>
      </c>
      <c r="AE108" s="270" t="str">
        <f>IF(B107=0,"","手形")</f>
        <v/>
      </c>
      <c r="AF108" s="273" t="str">
        <f>IF(B107=0,"",VLOOKUP(A107,テーブル1[],52,FALSE))</f>
        <v/>
      </c>
      <c r="AG108" s="339" t="str">
        <f>IF(A107="","",IF(VLOOKUP(A107,テーブル1[],61,FALSE)="","",VLOOKUP(A107,テーブル1[],61,FALSE)))</f>
        <v/>
      </c>
      <c r="AH108" s="507"/>
      <c r="AI108" s="490"/>
      <c r="AJ108" s="492"/>
      <c r="AK108" s="493"/>
      <c r="AL108" s="493"/>
      <c r="AM108" s="493"/>
      <c r="AN108" s="494"/>
      <c r="AO108" s="486"/>
      <c r="AP108" s="306"/>
      <c r="AQ108" s="306"/>
      <c r="AR108" s="306"/>
      <c r="AS108" s="306"/>
      <c r="AT108" s="306"/>
    </row>
    <row r="109" spans="1:46" ht="26.25" customHeight="1" x14ac:dyDescent="0.15">
      <c r="A109" s="500">
        <v>54</v>
      </c>
      <c r="B109" s="502">
        <f>IF(A109="","",VLOOKUP(A109,テーブル1[],66,FALSE))</f>
        <v>0</v>
      </c>
      <c r="C109" s="504">
        <f>IF(A109="","",VLOOKUP(A109,テーブル1[],44,FALSE))</f>
        <v>0</v>
      </c>
      <c r="D109" s="317" t="str">
        <f>IF(B109=0,"",VLOOKUP(A109,テーブル1[],2,FALSE))</f>
        <v/>
      </c>
      <c r="E109" s="479">
        <f>VLOOKUP(A109,テーブル1[],13,FALSE)</f>
        <v>0</v>
      </c>
      <c r="F109" s="480" t="str">
        <f>IF(A109="","",VLOOKUP(A109,テーブル1[],15,FALSE)&amp;" "&amp;VLOOKUP(A109,テーブル1[],16,FALSE))</f>
        <v xml:space="preserve"> </v>
      </c>
      <c r="G109" s="480"/>
      <c r="H109" s="481" t="str">
        <f>IF(B109=0,"",IF(E109="無","",VLOOKUP(A109,テーブル1[],19,FALSE)+1825))</f>
        <v/>
      </c>
      <c r="I109" s="482">
        <f>IF(A109="","",IF(E109="無","",VLOOKUP(A109,テーブル1[],14,FALSE)))</f>
        <v>0</v>
      </c>
      <c r="J109" s="479">
        <f>VLOOKUP(A109,テーブル1[],20,FALSE)</f>
        <v>0</v>
      </c>
      <c r="K109" s="480" t="str">
        <f>IF(A109="","",VLOOKUP(A109,テーブル1[],22,FALSE)&amp;" "&amp;VLOOKUP(A109,テーブル1[],23,FALSE))</f>
        <v xml:space="preserve"> </v>
      </c>
      <c r="L109" s="480"/>
      <c r="M109" s="481" t="str">
        <f>IF(C109=0,"",IF(J109="無","",VLOOKUP(A109,テーブル1[],26,FALSE)+1825))</f>
        <v/>
      </c>
      <c r="N109" s="482">
        <f>IF(A109="","",IF(J109="無","",VLOOKUP(A109,テーブル1[],13,FALSE)))</f>
        <v>0</v>
      </c>
      <c r="O109" s="484">
        <f>IF(A109="","",VLOOKUP(A109,テーブル1[],8,FALSE))</f>
        <v>0</v>
      </c>
      <c r="P109" s="495">
        <f>IF(A109="","",VLOOKUP(A109,テーブル1[],9,FALSE))</f>
        <v>0</v>
      </c>
      <c r="Q109" s="496">
        <f>IF(A109="","",VLOOKUP(A109,テーブル1[],28,FALSE))</f>
        <v>0</v>
      </c>
      <c r="R109" s="493">
        <f>IF(A109="","",VLOOKUP(A109,テーブル1[],29,FALSE))</f>
        <v>0</v>
      </c>
      <c r="S109" s="496" t="str">
        <f>IF(B109=0,"",IF(E109="他","-",VLOOKUP(A109,テーブル1[],32,FALSE)))</f>
        <v/>
      </c>
      <c r="T109" s="498" t="str">
        <f>IF(B109=0,"",IF(E109="他",VLOOKUP(A109,テーブル1[],32,FALSE),""))</f>
        <v/>
      </c>
      <c r="U109" s="437">
        <f>IF(A109="","",VLOOKUP(A109,テーブル1[],31,FALSE))</f>
        <v>0</v>
      </c>
      <c r="V109" s="496">
        <f>IF(A109="","",VLOOKUP(A109,テーブル1[],37,FALSE))</f>
        <v>0</v>
      </c>
      <c r="W109" s="493" t="str">
        <f>IF(B109=0,"",IF(VLOOKUP(A109,テーブル1[],27,FALSE)="建退共・中退共","〇",IF(VLOOKUP(A109,テーブル1[],27,FALSE)="建退共","〇","-")))</f>
        <v/>
      </c>
      <c r="X109" s="493" t="str">
        <f>IF(B109=0,"",IF(VLOOKUP(A109,テーブル1[],27,FALSE)="建退共・中退共","〇",IF(VLOOKUP(A109,テーブル1[],27,FALSE)="中退共","〇","-")))</f>
        <v/>
      </c>
      <c r="Y109" s="493" t="str">
        <f>IF(B109=0,"",IF(VLOOKUP(A109,テーブル1[],27,FALSE)="その他","〇","-"))</f>
        <v/>
      </c>
      <c r="Z109" s="268">
        <f>IF(A109="","",VLOOKUP(A109,テーブル1[],56,FALSE))</f>
        <v>0</v>
      </c>
      <c r="AA109" s="269" t="str">
        <f>IF(B109=0,"","〇")</f>
        <v/>
      </c>
      <c r="AB109" s="499">
        <f>IF(A109="","",VLOOKUP(A109,テーブル1[],63,FALSE))</f>
        <v>0</v>
      </c>
      <c r="AC109" s="506" t="str">
        <f>IF(AB109=0,"",AB109/$AB$3)</f>
        <v/>
      </c>
      <c r="AD109" s="337">
        <f>IF(A109="","",VLOOKUP(A109,テーブル1[],10,FALSE))</f>
        <v>0</v>
      </c>
      <c r="AE109" s="270" t="str">
        <f>IF(B109=0,"","現金")</f>
        <v/>
      </c>
      <c r="AF109" s="271" t="str">
        <f>IF(B109=0,"",VLOOKUP(A109,テーブル1[],58,FALSE))</f>
        <v/>
      </c>
      <c r="AG109" s="338">
        <f>IF(A109="","",VLOOKUP(A109,テーブル1[],60,FALSE))</f>
        <v>0</v>
      </c>
      <c r="AH109" s="507">
        <f>IF(A109="","",VLOOKUP(A109,テーブル1[],62,FALSE))</f>
        <v>0</v>
      </c>
      <c r="AI109" s="489" t="str">
        <f>IF(B109=0,"","－")</f>
        <v/>
      </c>
      <c r="AJ109" s="491" t="str">
        <f>IF(B109=0,"","〇")</f>
        <v/>
      </c>
      <c r="AK109" s="493">
        <f>IF(A109="","",VLOOKUP(A109,テーブル1[],53,FALSE))</f>
        <v>0</v>
      </c>
      <c r="AL109" s="493">
        <f>IF(A109="","",VLOOKUP(A109,テーブル1[],54,FALSE))</f>
        <v>0</v>
      </c>
      <c r="AM109" s="493">
        <f>IF(A109="","",VLOOKUP(A109,テーブル1[],55,FALSE))</f>
        <v>0</v>
      </c>
      <c r="AN109" s="494" t="str">
        <f>IF(A109="","",IF(VLOOKUP(A109,テーブル1[],64,FALSE)="","",VLOOKUP(A109,テーブル1[],64,FALSE)))</f>
        <v/>
      </c>
      <c r="AO109" s="485">
        <v>54</v>
      </c>
      <c r="AP109" s="306"/>
      <c r="AQ109" s="306"/>
      <c r="AR109" s="306"/>
      <c r="AS109" s="306"/>
      <c r="AT109" s="306"/>
    </row>
    <row r="110" spans="1:46" ht="26.25" customHeight="1" x14ac:dyDescent="0.15">
      <c r="A110" s="501"/>
      <c r="B110" s="503"/>
      <c r="C110" s="505"/>
      <c r="D110" s="317" t="str">
        <f>IF(B109=0,"",VLOOKUP(A109,テーブル1[],3,FALSE))</f>
        <v/>
      </c>
      <c r="E110" s="479"/>
      <c r="F110" s="480" t="str">
        <f>IF(A109="","",VLOOKUP(A109,テーブル1[],17,FALSE)&amp;" "&amp;VLOOKUP(A109,テーブル1[],18,FALSE))</f>
        <v xml:space="preserve"> </v>
      </c>
      <c r="G110" s="480"/>
      <c r="H110" s="481"/>
      <c r="I110" s="483"/>
      <c r="J110" s="479"/>
      <c r="K110" s="480" t="str">
        <f>IF(A109="","",VLOOKUP(A109,テーブル1[],24,FALSE)&amp;" "&amp;VLOOKUP(A109,テーブル1[],25,FALSE))</f>
        <v xml:space="preserve"> </v>
      </c>
      <c r="L110" s="480"/>
      <c r="M110" s="481"/>
      <c r="N110" s="483"/>
      <c r="O110" s="484"/>
      <c r="P110" s="495"/>
      <c r="Q110" s="497"/>
      <c r="R110" s="493"/>
      <c r="S110" s="497"/>
      <c r="T110" s="498"/>
      <c r="U110" s="437">
        <f>IF(A109="","",VLOOKUP(A109,テーブル1[],33,FALSE))</f>
        <v>0</v>
      </c>
      <c r="V110" s="497"/>
      <c r="W110" s="493"/>
      <c r="X110" s="493"/>
      <c r="Y110" s="493"/>
      <c r="Z110" s="272">
        <f>IF(A109="","",VLOOKUP(A109,テーブル1[],57,FALSE))</f>
        <v>0</v>
      </c>
      <c r="AA110" s="269" t="str">
        <f>IF(B109=0,"","〇")</f>
        <v/>
      </c>
      <c r="AB110" s="499"/>
      <c r="AC110" s="506"/>
      <c r="AD110" s="337">
        <f>IF(A109="","",VLOOKUP(A109,テーブル1[],11,FALSE))</f>
        <v>0</v>
      </c>
      <c r="AE110" s="270" t="str">
        <f>IF(B109=0,"","手形")</f>
        <v/>
      </c>
      <c r="AF110" s="273" t="str">
        <f>IF(B109=0,"",VLOOKUP(A109,テーブル1[],52,FALSE))</f>
        <v/>
      </c>
      <c r="AG110" s="339" t="str">
        <f>IF(A109="","",IF(VLOOKUP(A109,テーブル1[],61,FALSE)="","",VLOOKUP(A109,テーブル1[],61,FALSE)))</f>
        <v/>
      </c>
      <c r="AH110" s="507"/>
      <c r="AI110" s="490"/>
      <c r="AJ110" s="492"/>
      <c r="AK110" s="493"/>
      <c r="AL110" s="493"/>
      <c r="AM110" s="493"/>
      <c r="AN110" s="494"/>
      <c r="AO110" s="486"/>
      <c r="AP110" s="306"/>
      <c r="AQ110" s="306"/>
      <c r="AR110" s="306"/>
      <c r="AS110" s="306"/>
      <c r="AT110" s="306"/>
    </row>
    <row r="111" spans="1:46" ht="26.25" customHeight="1" x14ac:dyDescent="0.15">
      <c r="A111" s="500">
        <v>55</v>
      </c>
      <c r="B111" s="502">
        <f>IF(A111="","",VLOOKUP(A111,テーブル1[],66,FALSE))</f>
        <v>0</v>
      </c>
      <c r="C111" s="504">
        <f>IF(A111="","",VLOOKUP(A111,テーブル1[],44,FALSE))</f>
        <v>0</v>
      </c>
      <c r="D111" s="317" t="str">
        <f>IF(B111=0,"",VLOOKUP(A111,テーブル1[],2,FALSE))</f>
        <v/>
      </c>
      <c r="E111" s="479">
        <f>VLOOKUP(A111,テーブル1[],13,FALSE)</f>
        <v>0</v>
      </c>
      <c r="F111" s="480" t="str">
        <f>IF(A111="","",VLOOKUP(A111,テーブル1[],15,FALSE)&amp;" "&amp;VLOOKUP(A111,テーブル1[],16,FALSE))</f>
        <v xml:space="preserve"> </v>
      </c>
      <c r="G111" s="480"/>
      <c r="H111" s="481" t="str">
        <f>IF(B111=0,"",IF(E111="無","",VLOOKUP(A111,テーブル1[],19,FALSE)+1825))</f>
        <v/>
      </c>
      <c r="I111" s="482">
        <f>IF(A111="","",IF(E111="無","",VLOOKUP(A111,テーブル1[],14,FALSE)))</f>
        <v>0</v>
      </c>
      <c r="J111" s="479">
        <f>VLOOKUP(A111,テーブル1[],20,FALSE)</f>
        <v>0</v>
      </c>
      <c r="K111" s="480" t="str">
        <f>IF(A111="","",VLOOKUP(A111,テーブル1[],22,FALSE)&amp;" "&amp;VLOOKUP(A111,テーブル1[],23,FALSE))</f>
        <v xml:space="preserve"> </v>
      </c>
      <c r="L111" s="480"/>
      <c r="M111" s="481" t="str">
        <f>IF(C111=0,"",IF(J111="無","",VLOOKUP(A111,テーブル1[],26,FALSE)+1825))</f>
        <v/>
      </c>
      <c r="N111" s="482">
        <f>IF(A111="","",IF(J111="無","",VLOOKUP(A111,テーブル1[],13,FALSE)))</f>
        <v>0</v>
      </c>
      <c r="O111" s="484">
        <f>IF(A111="","",VLOOKUP(A111,テーブル1[],8,FALSE))</f>
        <v>0</v>
      </c>
      <c r="P111" s="495">
        <f>IF(A111="","",VLOOKUP(A111,テーブル1[],9,FALSE))</f>
        <v>0</v>
      </c>
      <c r="Q111" s="496">
        <f>IF(A111="","",VLOOKUP(A111,テーブル1[],28,FALSE))</f>
        <v>0</v>
      </c>
      <c r="R111" s="493">
        <f>IF(A111="","",VLOOKUP(A111,テーブル1[],29,FALSE))</f>
        <v>0</v>
      </c>
      <c r="S111" s="496" t="str">
        <f>IF(B111=0,"",IF(E111="他","-",VLOOKUP(A111,テーブル1[],32,FALSE)))</f>
        <v/>
      </c>
      <c r="T111" s="498" t="str">
        <f>IF(B111=0,"",IF(E111="他",VLOOKUP(A111,テーブル1[],32,FALSE),""))</f>
        <v/>
      </c>
      <c r="U111" s="437">
        <f>IF(A111="","",VLOOKUP(A111,テーブル1[],31,FALSE))</f>
        <v>0</v>
      </c>
      <c r="V111" s="496">
        <f>IF(A111="","",VLOOKUP(A111,テーブル1[],37,FALSE))</f>
        <v>0</v>
      </c>
      <c r="W111" s="493" t="str">
        <f>IF(B111=0,"",IF(VLOOKUP(A111,テーブル1[],27,FALSE)="建退共・中退共","〇",IF(VLOOKUP(A111,テーブル1[],27,FALSE)="建退共","〇","-")))</f>
        <v/>
      </c>
      <c r="X111" s="493" t="str">
        <f>IF(B111=0,"",IF(VLOOKUP(A111,テーブル1[],27,FALSE)="建退共・中退共","〇",IF(VLOOKUP(A111,テーブル1[],27,FALSE)="中退共","〇","-")))</f>
        <v/>
      </c>
      <c r="Y111" s="493" t="str">
        <f>IF(B111=0,"",IF(VLOOKUP(A111,テーブル1[],27,FALSE)="その他","〇","-"))</f>
        <v/>
      </c>
      <c r="Z111" s="268">
        <f>IF(A111="","",VLOOKUP(A111,テーブル1[],56,FALSE))</f>
        <v>0</v>
      </c>
      <c r="AA111" s="269" t="str">
        <f>IF(B111=0,"","〇")</f>
        <v/>
      </c>
      <c r="AB111" s="499">
        <f>IF(A111="","",VLOOKUP(A111,テーブル1[],63,FALSE))</f>
        <v>0</v>
      </c>
      <c r="AC111" s="506" t="str">
        <f>IF(AB111=0,"",AB111/$AB$3)</f>
        <v/>
      </c>
      <c r="AD111" s="337">
        <f>IF(A111="","",VLOOKUP(A111,テーブル1[],10,FALSE))</f>
        <v>0</v>
      </c>
      <c r="AE111" s="270" t="str">
        <f>IF(B111=0,"","現金")</f>
        <v/>
      </c>
      <c r="AF111" s="271" t="str">
        <f>IF(B111=0,"",VLOOKUP(A111,テーブル1[],58,FALSE))</f>
        <v/>
      </c>
      <c r="AG111" s="338">
        <f>IF(A111="","",VLOOKUP(A111,テーブル1[],60,FALSE))</f>
        <v>0</v>
      </c>
      <c r="AH111" s="507">
        <f>IF(A111="","",VLOOKUP(A111,テーブル1[],62,FALSE))</f>
        <v>0</v>
      </c>
      <c r="AI111" s="489" t="str">
        <f>IF(B111=0,"","－")</f>
        <v/>
      </c>
      <c r="AJ111" s="491" t="str">
        <f>IF(B111=0,"","〇")</f>
        <v/>
      </c>
      <c r="AK111" s="493">
        <f>IF(A111="","",VLOOKUP(A111,テーブル1[],53,FALSE))</f>
        <v>0</v>
      </c>
      <c r="AL111" s="493">
        <f>IF(A111="","",VLOOKUP(A111,テーブル1[],54,FALSE))</f>
        <v>0</v>
      </c>
      <c r="AM111" s="493">
        <f>IF(A111="","",VLOOKUP(A111,テーブル1[],55,FALSE))</f>
        <v>0</v>
      </c>
      <c r="AN111" s="494" t="str">
        <f>IF(A111="","",IF(VLOOKUP(A111,テーブル1[],64,FALSE)="","",VLOOKUP(A111,テーブル1[],64,FALSE)))</f>
        <v/>
      </c>
      <c r="AO111" s="485">
        <v>55</v>
      </c>
      <c r="AP111" s="306"/>
      <c r="AQ111" s="306"/>
      <c r="AR111" s="306"/>
      <c r="AS111" s="306"/>
      <c r="AT111" s="306"/>
    </row>
    <row r="112" spans="1:46" ht="26.25" customHeight="1" x14ac:dyDescent="0.15">
      <c r="A112" s="501"/>
      <c r="B112" s="503"/>
      <c r="C112" s="505"/>
      <c r="D112" s="317" t="str">
        <f>IF(B111=0,"",VLOOKUP(A111,テーブル1[],3,FALSE))</f>
        <v/>
      </c>
      <c r="E112" s="479"/>
      <c r="F112" s="480" t="str">
        <f>IF(A111="","",VLOOKUP(A111,テーブル1[],17,FALSE)&amp;" "&amp;VLOOKUP(A111,テーブル1[],18,FALSE))</f>
        <v xml:space="preserve"> </v>
      </c>
      <c r="G112" s="480"/>
      <c r="H112" s="481"/>
      <c r="I112" s="483"/>
      <c r="J112" s="479"/>
      <c r="K112" s="480" t="str">
        <f>IF(A111="","",VLOOKUP(A111,テーブル1[],24,FALSE)&amp;" "&amp;VLOOKUP(A111,テーブル1[],25,FALSE))</f>
        <v xml:space="preserve"> </v>
      </c>
      <c r="L112" s="480"/>
      <c r="M112" s="481"/>
      <c r="N112" s="483"/>
      <c r="O112" s="484"/>
      <c r="P112" s="495"/>
      <c r="Q112" s="497"/>
      <c r="R112" s="493"/>
      <c r="S112" s="497"/>
      <c r="T112" s="498"/>
      <c r="U112" s="437">
        <f>IF(A111="","",VLOOKUP(A111,テーブル1[],33,FALSE))</f>
        <v>0</v>
      </c>
      <c r="V112" s="497"/>
      <c r="W112" s="493"/>
      <c r="X112" s="493"/>
      <c r="Y112" s="493"/>
      <c r="Z112" s="272">
        <f>IF(A111="","",VLOOKUP(A111,テーブル1[],57,FALSE))</f>
        <v>0</v>
      </c>
      <c r="AA112" s="269" t="str">
        <f>IF(B111=0,"","〇")</f>
        <v/>
      </c>
      <c r="AB112" s="499"/>
      <c r="AC112" s="506"/>
      <c r="AD112" s="337">
        <f>IF(A111="","",VLOOKUP(A111,テーブル1[],11,FALSE))</f>
        <v>0</v>
      </c>
      <c r="AE112" s="270" t="str">
        <f>IF(B111=0,"","手形")</f>
        <v/>
      </c>
      <c r="AF112" s="273" t="str">
        <f>IF(B111=0,"",VLOOKUP(A111,テーブル1[],52,FALSE))</f>
        <v/>
      </c>
      <c r="AG112" s="339" t="str">
        <f>IF(A111="","",IF(VLOOKUP(A111,テーブル1[],61,FALSE)="","",VLOOKUP(A111,テーブル1[],61,FALSE)))</f>
        <v/>
      </c>
      <c r="AH112" s="507"/>
      <c r="AI112" s="490"/>
      <c r="AJ112" s="492"/>
      <c r="AK112" s="493"/>
      <c r="AL112" s="493"/>
      <c r="AM112" s="493"/>
      <c r="AN112" s="494"/>
      <c r="AO112" s="486"/>
      <c r="AP112" s="306"/>
      <c r="AQ112" s="306"/>
      <c r="AR112" s="306"/>
      <c r="AS112" s="306"/>
      <c r="AT112" s="306"/>
    </row>
    <row r="113" spans="1:46" ht="26.25" customHeight="1" x14ac:dyDescent="0.15">
      <c r="A113" s="500">
        <v>56</v>
      </c>
      <c r="B113" s="502">
        <f>IF(A113="","",VLOOKUP(A113,テーブル1[],66,FALSE))</f>
        <v>0</v>
      </c>
      <c r="C113" s="504">
        <f>IF(A113="","",VLOOKUP(A113,テーブル1[],44,FALSE))</f>
        <v>0</v>
      </c>
      <c r="D113" s="317" t="str">
        <f>IF(B113=0,"",VLOOKUP(A113,テーブル1[],2,FALSE))</f>
        <v/>
      </c>
      <c r="E113" s="479">
        <f>VLOOKUP(A113,テーブル1[],13,FALSE)</f>
        <v>0</v>
      </c>
      <c r="F113" s="480" t="str">
        <f>IF(A113="","",VLOOKUP(A113,テーブル1[],15,FALSE)&amp;" "&amp;VLOOKUP(A113,テーブル1[],16,FALSE))</f>
        <v xml:space="preserve"> </v>
      </c>
      <c r="G113" s="480"/>
      <c r="H113" s="481" t="str">
        <f>IF(B113=0,"",IF(E113="無","",VLOOKUP(A113,テーブル1[],19,FALSE)+1825))</f>
        <v/>
      </c>
      <c r="I113" s="482">
        <f>IF(A113="","",IF(E113="無","",VLOOKUP(A113,テーブル1[],14,FALSE)))</f>
        <v>0</v>
      </c>
      <c r="J113" s="479">
        <f>VLOOKUP(A113,テーブル1[],20,FALSE)</f>
        <v>0</v>
      </c>
      <c r="K113" s="480" t="str">
        <f>IF(A113="","",VLOOKUP(A113,テーブル1[],22,FALSE)&amp;" "&amp;VLOOKUP(A113,テーブル1[],23,FALSE))</f>
        <v xml:space="preserve"> </v>
      </c>
      <c r="L113" s="480"/>
      <c r="M113" s="481" t="str">
        <f>IF(C113=0,"",IF(J113="無","",VLOOKUP(A113,テーブル1[],26,FALSE)+1825))</f>
        <v/>
      </c>
      <c r="N113" s="482">
        <f>IF(A113="","",IF(J113="無","",VLOOKUP(A113,テーブル1[],13,FALSE)))</f>
        <v>0</v>
      </c>
      <c r="O113" s="484">
        <f>IF(A113="","",VLOOKUP(A113,テーブル1[],8,FALSE))</f>
        <v>0</v>
      </c>
      <c r="P113" s="495">
        <f>IF(A113="","",VLOOKUP(A113,テーブル1[],9,FALSE))</f>
        <v>0</v>
      </c>
      <c r="Q113" s="496">
        <f>IF(A113="","",VLOOKUP(A113,テーブル1[],28,FALSE))</f>
        <v>0</v>
      </c>
      <c r="R113" s="493">
        <f>IF(A113="","",VLOOKUP(A113,テーブル1[],29,FALSE))</f>
        <v>0</v>
      </c>
      <c r="S113" s="496" t="str">
        <f>IF(B113=0,"",IF(E113="他","-",VLOOKUP(A113,テーブル1[],32,FALSE)))</f>
        <v/>
      </c>
      <c r="T113" s="498" t="str">
        <f>IF(B113=0,"",IF(E113="他",VLOOKUP(A113,テーブル1[],32,FALSE),""))</f>
        <v/>
      </c>
      <c r="U113" s="437">
        <f>IF(A113="","",VLOOKUP(A113,テーブル1[],31,FALSE))</f>
        <v>0</v>
      </c>
      <c r="V113" s="496">
        <f>IF(A113="","",VLOOKUP(A113,テーブル1[],37,FALSE))</f>
        <v>0</v>
      </c>
      <c r="W113" s="493" t="str">
        <f>IF(B113=0,"",IF(VLOOKUP(A113,テーブル1[],27,FALSE)="建退共・中退共","〇",IF(VLOOKUP(A113,テーブル1[],27,FALSE)="建退共","〇","-")))</f>
        <v/>
      </c>
      <c r="X113" s="493" t="str">
        <f>IF(B113=0,"",IF(VLOOKUP(A113,テーブル1[],27,FALSE)="建退共・中退共","〇",IF(VLOOKUP(A113,テーブル1[],27,FALSE)="中退共","〇","-")))</f>
        <v/>
      </c>
      <c r="Y113" s="493" t="str">
        <f>IF(B113=0,"",IF(VLOOKUP(A113,テーブル1[],27,FALSE)="その他","〇","-"))</f>
        <v/>
      </c>
      <c r="Z113" s="268">
        <f>IF(A113="","",VLOOKUP(A113,テーブル1[],56,FALSE))</f>
        <v>0</v>
      </c>
      <c r="AA113" s="269" t="str">
        <f>IF(B113=0,"","〇")</f>
        <v/>
      </c>
      <c r="AB113" s="499">
        <f>IF(A113="","",VLOOKUP(A113,テーブル1[],63,FALSE))</f>
        <v>0</v>
      </c>
      <c r="AC113" s="506" t="str">
        <f>IF(AB113=0,"",AB113/$AB$3)</f>
        <v/>
      </c>
      <c r="AD113" s="337">
        <f>IF(A113="","",VLOOKUP(A113,テーブル1[],10,FALSE))</f>
        <v>0</v>
      </c>
      <c r="AE113" s="270" t="str">
        <f>IF(B113=0,"","現金")</f>
        <v/>
      </c>
      <c r="AF113" s="271" t="str">
        <f>IF(B113=0,"",VLOOKUP(A113,テーブル1[],58,FALSE))</f>
        <v/>
      </c>
      <c r="AG113" s="338">
        <f>IF(A113="","",VLOOKUP(A113,テーブル1[],60,FALSE))</f>
        <v>0</v>
      </c>
      <c r="AH113" s="507">
        <f>IF(A113="","",VLOOKUP(A113,テーブル1[],62,FALSE))</f>
        <v>0</v>
      </c>
      <c r="AI113" s="489" t="str">
        <f>IF(B113=0,"","－")</f>
        <v/>
      </c>
      <c r="AJ113" s="491" t="str">
        <f>IF(B113=0,"","〇")</f>
        <v/>
      </c>
      <c r="AK113" s="493">
        <f>IF(A113="","",VLOOKUP(A113,テーブル1[],53,FALSE))</f>
        <v>0</v>
      </c>
      <c r="AL113" s="493">
        <f>IF(A113="","",VLOOKUP(A113,テーブル1[],54,FALSE))</f>
        <v>0</v>
      </c>
      <c r="AM113" s="493">
        <f>IF(A113="","",VLOOKUP(A113,テーブル1[],55,FALSE))</f>
        <v>0</v>
      </c>
      <c r="AN113" s="494" t="str">
        <f>IF(A113="","",IF(VLOOKUP(A113,テーブル1[],64,FALSE)="","",VLOOKUP(A113,テーブル1[],64,FALSE)))</f>
        <v/>
      </c>
      <c r="AO113" s="485">
        <v>56</v>
      </c>
      <c r="AP113" s="306"/>
      <c r="AQ113" s="306"/>
      <c r="AR113" s="306"/>
      <c r="AS113" s="306"/>
      <c r="AT113" s="306"/>
    </row>
    <row r="114" spans="1:46" ht="26.25" customHeight="1" x14ac:dyDescent="0.15">
      <c r="A114" s="501"/>
      <c r="B114" s="503"/>
      <c r="C114" s="505"/>
      <c r="D114" s="317" t="str">
        <f>IF(B113=0,"",VLOOKUP(A113,テーブル1[],3,FALSE))</f>
        <v/>
      </c>
      <c r="E114" s="479"/>
      <c r="F114" s="480" t="str">
        <f>IF(A113="","",VLOOKUP(A113,テーブル1[],17,FALSE)&amp;" "&amp;VLOOKUP(A113,テーブル1[],18,FALSE))</f>
        <v xml:space="preserve"> </v>
      </c>
      <c r="G114" s="480"/>
      <c r="H114" s="481"/>
      <c r="I114" s="483"/>
      <c r="J114" s="479"/>
      <c r="K114" s="480" t="str">
        <f>IF(A113="","",VLOOKUP(A113,テーブル1[],24,FALSE)&amp;" "&amp;VLOOKUP(A113,テーブル1[],25,FALSE))</f>
        <v xml:space="preserve"> </v>
      </c>
      <c r="L114" s="480"/>
      <c r="M114" s="481"/>
      <c r="N114" s="483"/>
      <c r="O114" s="484"/>
      <c r="P114" s="495"/>
      <c r="Q114" s="497"/>
      <c r="R114" s="493"/>
      <c r="S114" s="497"/>
      <c r="T114" s="498"/>
      <c r="U114" s="437">
        <f>IF(A113="","",VLOOKUP(A113,テーブル1[],33,FALSE))</f>
        <v>0</v>
      </c>
      <c r="V114" s="497"/>
      <c r="W114" s="493"/>
      <c r="X114" s="493"/>
      <c r="Y114" s="493"/>
      <c r="Z114" s="272">
        <f>IF(A113="","",VLOOKUP(A113,テーブル1[],57,FALSE))</f>
        <v>0</v>
      </c>
      <c r="AA114" s="269" t="str">
        <f>IF(B113=0,"","〇")</f>
        <v/>
      </c>
      <c r="AB114" s="499"/>
      <c r="AC114" s="506"/>
      <c r="AD114" s="337">
        <f>IF(A113="","",VLOOKUP(A113,テーブル1[],11,FALSE))</f>
        <v>0</v>
      </c>
      <c r="AE114" s="270" t="str">
        <f>IF(B113=0,"","手形")</f>
        <v/>
      </c>
      <c r="AF114" s="273" t="str">
        <f>IF(B113=0,"",VLOOKUP(A113,テーブル1[],52,FALSE))</f>
        <v/>
      </c>
      <c r="AG114" s="339" t="str">
        <f>IF(A113="","",IF(VLOOKUP(A113,テーブル1[],61,FALSE)="","",VLOOKUP(A113,テーブル1[],61,FALSE)))</f>
        <v/>
      </c>
      <c r="AH114" s="507"/>
      <c r="AI114" s="490"/>
      <c r="AJ114" s="492"/>
      <c r="AK114" s="493"/>
      <c r="AL114" s="493"/>
      <c r="AM114" s="493"/>
      <c r="AN114" s="494"/>
      <c r="AO114" s="486"/>
      <c r="AP114" s="306"/>
      <c r="AQ114" s="306"/>
      <c r="AR114" s="306"/>
      <c r="AS114" s="306"/>
      <c r="AT114" s="306"/>
    </row>
    <row r="115" spans="1:46" ht="26.25" customHeight="1" x14ac:dyDescent="0.15">
      <c r="A115" s="500">
        <v>57</v>
      </c>
      <c r="B115" s="502">
        <f>IF(A115="","",VLOOKUP(A115,テーブル1[],66,FALSE))</f>
        <v>0</v>
      </c>
      <c r="C115" s="504">
        <f>IF(A115="","",VLOOKUP(A115,テーブル1[],44,FALSE))</f>
        <v>0</v>
      </c>
      <c r="D115" s="317" t="str">
        <f>IF(B115=0,"",VLOOKUP(A115,テーブル1[],2,FALSE))</f>
        <v/>
      </c>
      <c r="E115" s="479">
        <f>VLOOKUP(A115,テーブル1[],13,FALSE)</f>
        <v>0</v>
      </c>
      <c r="F115" s="480" t="str">
        <f>IF(A115="","",VLOOKUP(A115,テーブル1[],15,FALSE)&amp;" "&amp;VLOOKUP(A115,テーブル1[],16,FALSE))</f>
        <v xml:space="preserve"> </v>
      </c>
      <c r="G115" s="480"/>
      <c r="H115" s="481" t="str">
        <f>IF(B115=0,"",IF(E115="無","",VLOOKUP(A115,テーブル1[],19,FALSE)+1825))</f>
        <v/>
      </c>
      <c r="I115" s="482">
        <f>IF(A115="","",IF(E115="無","",VLOOKUP(A115,テーブル1[],14,FALSE)))</f>
        <v>0</v>
      </c>
      <c r="J115" s="479">
        <f>VLOOKUP(A115,テーブル1[],20,FALSE)</f>
        <v>0</v>
      </c>
      <c r="K115" s="480" t="str">
        <f>IF(A122="","",VLOOKUP(A122,テーブル1[],22,FALSE)&amp;" "&amp;VLOOKUP(A122,テーブル1[],23,FALSE))</f>
        <v/>
      </c>
      <c r="L115" s="480"/>
      <c r="M115" s="481" t="str">
        <f>IF(C115=0,"",IF(J115="無","",VLOOKUP(A115,テーブル1[],26,FALSE)+1825))</f>
        <v/>
      </c>
      <c r="N115" s="482">
        <f>IF(A115="","",IF(J115="無","",VLOOKUP(A115,テーブル1[],13,FALSE)))</f>
        <v>0</v>
      </c>
      <c r="O115" s="484">
        <f>IF(A115="","",VLOOKUP(A115,テーブル1[],8,FALSE))</f>
        <v>0</v>
      </c>
      <c r="P115" s="495">
        <f>IF(A115="","",VLOOKUP(A115,テーブル1[],9,FALSE))</f>
        <v>0</v>
      </c>
      <c r="Q115" s="496">
        <f>IF(A115="","",VLOOKUP(A115,テーブル1[],28,FALSE))</f>
        <v>0</v>
      </c>
      <c r="R115" s="493">
        <f>IF(A115="","",VLOOKUP(A115,テーブル1[],29,FALSE))</f>
        <v>0</v>
      </c>
      <c r="S115" s="496" t="str">
        <f>IF(B115=0,"",IF(E115="他","-",VLOOKUP(A115,テーブル1[],32,FALSE)))</f>
        <v/>
      </c>
      <c r="T115" s="498" t="str">
        <f>IF(B115=0,"",IF(E115="他",VLOOKUP(A115,テーブル1[],32,FALSE),""))</f>
        <v/>
      </c>
      <c r="U115" s="437">
        <f>IF(A115="","",VLOOKUP(A115,テーブル1[],31,FALSE))</f>
        <v>0</v>
      </c>
      <c r="V115" s="496">
        <f>IF(A115="","",VLOOKUP(A115,テーブル1[],37,FALSE))</f>
        <v>0</v>
      </c>
      <c r="W115" s="493" t="str">
        <f>IF(B115=0,"",IF(VLOOKUP(A115,テーブル1[],27,FALSE)="建退共・中退共","〇",IF(VLOOKUP(A115,テーブル1[],27,FALSE)="建退共","〇","-")))</f>
        <v/>
      </c>
      <c r="X115" s="493" t="str">
        <f>IF(B115=0,"",IF(VLOOKUP(A115,テーブル1[],27,FALSE)="建退共・中退共","〇",IF(VLOOKUP(A115,テーブル1[],27,FALSE)="中退共","〇","-")))</f>
        <v/>
      </c>
      <c r="Y115" s="493" t="str">
        <f>IF(B115=0,"",IF(VLOOKUP(A115,テーブル1[],27,FALSE)="その他","〇","-"))</f>
        <v/>
      </c>
      <c r="Z115" s="268">
        <f>IF(A115="","",VLOOKUP(A115,テーブル1[],56,FALSE))</f>
        <v>0</v>
      </c>
      <c r="AA115" s="269" t="str">
        <f>IF(B115=0,"","〇")</f>
        <v/>
      </c>
      <c r="AB115" s="499">
        <f>IF(A115="","",VLOOKUP(A115,テーブル1[],63,FALSE))</f>
        <v>0</v>
      </c>
      <c r="AC115" s="506" t="str">
        <f>IF(AB115=0,"",AB115/$AB$3)</f>
        <v/>
      </c>
      <c r="AD115" s="337">
        <f>IF(A115="","",VLOOKUP(A115,テーブル1[],10,FALSE))</f>
        <v>0</v>
      </c>
      <c r="AE115" s="270" t="str">
        <f>IF(B115=0,"","現金")</f>
        <v/>
      </c>
      <c r="AF115" s="271" t="str">
        <f>IF(B115=0,"",VLOOKUP(A115,テーブル1[],58,FALSE))</f>
        <v/>
      </c>
      <c r="AG115" s="338">
        <f>IF(A115="","",VLOOKUP(A115,テーブル1[],60,FALSE))</f>
        <v>0</v>
      </c>
      <c r="AH115" s="507">
        <f>IF(A115="","",VLOOKUP(A115,テーブル1[],62,FALSE))</f>
        <v>0</v>
      </c>
      <c r="AI115" s="489" t="str">
        <f>IF(B115=0,"","－")</f>
        <v/>
      </c>
      <c r="AJ115" s="491" t="str">
        <f>IF(B115=0,"","〇")</f>
        <v/>
      </c>
      <c r="AK115" s="493">
        <f>IF(A115="","",VLOOKUP(A115,テーブル1[],53,FALSE))</f>
        <v>0</v>
      </c>
      <c r="AL115" s="493">
        <f>IF(A115="","",VLOOKUP(A115,テーブル1[],54,FALSE))</f>
        <v>0</v>
      </c>
      <c r="AM115" s="493">
        <f>IF(A115="","",VLOOKUP(A115,テーブル1[],55,FALSE))</f>
        <v>0</v>
      </c>
      <c r="AN115" s="494" t="str">
        <f>IF(A115="","",IF(VLOOKUP(A115,テーブル1[],64,FALSE)="","",VLOOKUP(A115,テーブル1[],64,FALSE)))</f>
        <v/>
      </c>
      <c r="AO115" s="485">
        <v>57</v>
      </c>
      <c r="AP115" s="306"/>
      <c r="AQ115" s="306"/>
      <c r="AR115" s="306"/>
      <c r="AS115" s="306"/>
      <c r="AT115" s="306"/>
    </row>
    <row r="116" spans="1:46" ht="26.25" customHeight="1" x14ac:dyDescent="0.15">
      <c r="A116" s="501"/>
      <c r="B116" s="503"/>
      <c r="C116" s="505"/>
      <c r="D116" s="317" t="str">
        <f>IF(B115=0,"",VLOOKUP(A115,テーブル1[],3,FALSE))</f>
        <v/>
      </c>
      <c r="E116" s="479"/>
      <c r="F116" s="480" t="str">
        <f>IF(A115="","",VLOOKUP(A115,テーブル1[],17,FALSE)&amp;" "&amp;VLOOKUP(A115,テーブル1[],18,FALSE))</f>
        <v xml:space="preserve"> </v>
      </c>
      <c r="G116" s="480"/>
      <c r="H116" s="481"/>
      <c r="I116" s="483"/>
      <c r="J116" s="479"/>
      <c r="K116" s="480" t="str">
        <f>IF(A122="","",VLOOKUP(A122,テーブル1[],24,FALSE)&amp;" "&amp;VLOOKUP(A122,テーブル1[],25,FALSE))</f>
        <v/>
      </c>
      <c r="L116" s="480"/>
      <c r="M116" s="481"/>
      <c r="N116" s="483"/>
      <c r="O116" s="484"/>
      <c r="P116" s="495"/>
      <c r="Q116" s="497"/>
      <c r="R116" s="493"/>
      <c r="S116" s="497"/>
      <c r="T116" s="498"/>
      <c r="U116" s="437">
        <f>IF(A115="","",VLOOKUP(A115,テーブル1[],33,FALSE))</f>
        <v>0</v>
      </c>
      <c r="V116" s="497"/>
      <c r="W116" s="493"/>
      <c r="X116" s="493"/>
      <c r="Y116" s="493"/>
      <c r="Z116" s="272">
        <f>IF(A115="","",VLOOKUP(A115,テーブル1[],57,FALSE))</f>
        <v>0</v>
      </c>
      <c r="AA116" s="269" t="str">
        <f>IF(B115=0,"","〇")</f>
        <v/>
      </c>
      <c r="AB116" s="499"/>
      <c r="AC116" s="506"/>
      <c r="AD116" s="337">
        <f>IF(A115="","",VLOOKUP(A115,テーブル1[],11,FALSE))</f>
        <v>0</v>
      </c>
      <c r="AE116" s="270" t="str">
        <f>IF(B115=0,"","手形")</f>
        <v/>
      </c>
      <c r="AF116" s="273" t="str">
        <f>IF(B115=0,"",VLOOKUP(A115,テーブル1[],52,FALSE))</f>
        <v/>
      </c>
      <c r="AG116" s="339" t="str">
        <f>IF(A115="","",IF(VLOOKUP(A115,テーブル1[],61,FALSE)="","",VLOOKUP(A115,テーブル1[],61,FALSE)))</f>
        <v/>
      </c>
      <c r="AH116" s="507"/>
      <c r="AI116" s="490"/>
      <c r="AJ116" s="492"/>
      <c r="AK116" s="493"/>
      <c r="AL116" s="493"/>
      <c r="AM116" s="493"/>
      <c r="AN116" s="494"/>
      <c r="AO116" s="486"/>
      <c r="AP116" s="306"/>
      <c r="AQ116" s="306"/>
      <c r="AR116" s="306"/>
      <c r="AS116" s="306"/>
      <c r="AT116" s="306"/>
    </row>
    <row r="117" spans="1:46" ht="26.25" customHeight="1" x14ac:dyDescent="0.15">
      <c r="A117" s="500">
        <v>58</v>
      </c>
      <c r="B117" s="502">
        <f>IF(A117="","",VLOOKUP(A117,テーブル1[],66,FALSE))</f>
        <v>0</v>
      </c>
      <c r="C117" s="504">
        <f>IF(A117="","",VLOOKUP(A117,テーブル1[],44,FALSE))</f>
        <v>0</v>
      </c>
      <c r="D117" s="317" t="str">
        <f>IF(B117=0,"",VLOOKUP(A117,テーブル1[],2,FALSE))</f>
        <v/>
      </c>
      <c r="E117" s="479">
        <f>VLOOKUP(A117,テーブル1[],13,FALSE)</f>
        <v>0</v>
      </c>
      <c r="F117" s="480" t="str">
        <f>IF(A117="","",VLOOKUP(A117,テーブル1[],15,FALSE)&amp;" "&amp;VLOOKUP(A117,テーブル1[],16,FALSE))</f>
        <v xml:space="preserve"> </v>
      </c>
      <c r="G117" s="480"/>
      <c r="H117" s="481" t="str">
        <f>IF(B117=0,"",IF(E117="無","",VLOOKUP(A117,テーブル1[],19,FALSE)+1825))</f>
        <v/>
      </c>
      <c r="I117" s="482">
        <f>IF(A117="","",IF(E117="無","",VLOOKUP(A117,テーブル1[],14,FALSE)))</f>
        <v>0</v>
      </c>
      <c r="J117" s="479">
        <f>VLOOKUP(A117,テーブル1[],20,FALSE)</f>
        <v>0</v>
      </c>
      <c r="K117" s="480" t="str">
        <f>IF(A124="","",VLOOKUP(A124,テーブル1[],22,FALSE)&amp;" "&amp;VLOOKUP(A124,テーブル1[],23,FALSE))</f>
        <v/>
      </c>
      <c r="L117" s="480"/>
      <c r="M117" s="481" t="str">
        <f>IF(C117=0,"",IF(J117="無","",VLOOKUP(A117,テーブル1[],26,FALSE)+1825))</f>
        <v/>
      </c>
      <c r="N117" s="482">
        <f>IF(A117="","",IF(J117="無","",VLOOKUP(A117,テーブル1[],13,FALSE)))</f>
        <v>0</v>
      </c>
      <c r="O117" s="484">
        <f>IF(A117="","",VLOOKUP(A117,テーブル1[],8,FALSE))</f>
        <v>0</v>
      </c>
      <c r="P117" s="495">
        <f>IF(A117="","",VLOOKUP(A117,テーブル1[],9,FALSE))</f>
        <v>0</v>
      </c>
      <c r="Q117" s="496">
        <f>IF(A117="","",VLOOKUP(A117,テーブル1[],28,FALSE))</f>
        <v>0</v>
      </c>
      <c r="R117" s="493">
        <f>IF(A117="","",VLOOKUP(A117,テーブル1[],29,FALSE))</f>
        <v>0</v>
      </c>
      <c r="S117" s="496" t="str">
        <f>IF(B117=0,"",IF(E117="他","-",VLOOKUP(A117,テーブル1[],32,FALSE)))</f>
        <v/>
      </c>
      <c r="T117" s="498" t="str">
        <f>IF(B117=0,"",IF(E117="他",VLOOKUP(A117,テーブル1[],32,FALSE),""))</f>
        <v/>
      </c>
      <c r="U117" s="437">
        <f>IF(A117="","",VLOOKUP(A117,テーブル1[],31,FALSE))</f>
        <v>0</v>
      </c>
      <c r="V117" s="496">
        <f>IF(A117="","",VLOOKUP(A117,テーブル1[],37,FALSE))</f>
        <v>0</v>
      </c>
      <c r="W117" s="493" t="str">
        <f>IF(B117=0,"",IF(VLOOKUP(A117,テーブル1[],27,FALSE)="建退共・中退共","〇",IF(VLOOKUP(A117,テーブル1[],27,FALSE)="建退共","〇","-")))</f>
        <v/>
      </c>
      <c r="X117" s="493" t="str">
        <f>IF(B117=0,"",IF(VLOOKUP(A117,テーブル1[],27,FALSE)="建退共・中退共","〇",IF(VLOOKUP(A117,テーブル1[],27,FALSE)="中退共","〇","-")))</f>
        <v/>
      </c>
      <c r="Y117" s="493" t="str">
        <f>IF(B117=0,"",IF(VLOOKUP(A117,テーブル1[],27,FALSE)="その他","〇","-"))</f>
        <v/>
      </c>
      <c r="Z117" s="268">
        <f>IF(A117="","",VLOOKUP(A117,テーブル1[],56,FALSE))</f>
        <v>0</v>
      </c>
      <c r="AA117" s="269" t="str">
        <f>IF(B117=0,"","〇")</f>
        <v/>
      </c>
      <c r="AB117" s="499">
        <f>IF(A117="","",VLOOKUP(A117,テーブル1[],63,FALSE))</f>
        <v>0</v>
      </c>
      <c r="AC117" s="506" t="str">
        <f>IF(AB117=0,"",AB117/$AB$3)</f>
        <v/>
      </c>
      <c r="AD117" s="337">
        <f>IF(A117="","",VLOOKUP(A117,テーブル1[],10,FALSE))</f>
        <v>0</v>
      </c>
      <c r="AE117" s="270" t="str">
        <f>IF(B117=0,"","現金")</f>
        <v/>
      </c>
      <c r="AF117" s="271" t="str">
        <f>IF(B117=0,"",VLOOKUP(A117,テーブル1[],58,FALSE))</f>
        <v/>
      </c>
      <c r="AG117" s="338">
        <f>IF(A117="","",VLOOKUP(A117,テーブル1[],60,FALSE))</f>
        <v>0</v>
      </c>
      <c r="AH117" s="507">
        <f>IF(A117="","",VLOOKUP(A117,テーブル1[],62,FALSE))</f>
        <v>0</v>
      </c>
      <c r="AI117" s="489" t="str">
        <f>IF(B117=0,"","－")</f>
        <v/>
      </c>
      <c r="AJ117" s="491" t="str">
        <f>IF(B117=0,"","〇")</f>
        <v/>
      </c>
      <c r="AK117" s="493">
        <f>IF(A117="","",VLOOKUP(A117,テーブル1[],53,FALSE))</f>
        <v>0</v>
      </c>
      <c r="AL117" s="493">
        <f>IF(A117="","",VLOOKUP(A117,テーブル1[],54,FALSE))</f>
        <v>0</v>
      </c>
      <c r="AM117" s="493">
        <f>IF(A117="","",VLOOKUP(A117,テーブル1[],55,FALSE))</f>
        <v>0</v>
      </c>
      <c r="AN117" s="494" t="str">
        <f>IF(A117="","",IF(VLOOKUP(A117,テーブル1[],64,FALSE)="","",VLOOKUP(A117,テーブル1[],64,FALSE)))</f>
        <v/>
      </c>
      <c r="AO117" s="485">
        <v>58</v>
      </c>
      <c r="AP117" s="306"/>
      <c r="AQ117" s="306"/>
      <c r="AR117" s="306"/>
      <c r="AS117" s="306"/>
      <c r="AT117" s="306"/>
    </row>
    <row r="118" spans="1:46" ht="26.25" customHeight="1" x14ac:dyDescent="0.15">
      <c r="A118" s="501"/>
      <c r="B118" s="503"/>
      <c r="C118" s="505"/>
      <c r="D118" s="317" t="str">
        <f>IF(B117=0,"",VLOOKUP(A117,テーブル1[],3,FALSE))</f>
        <v/>
      </c>
      <c r="E118" s="479"/>
      <c r="F118" s="480" t="str">
        <f>IF(A117="","",VLOOKUP(A117,テーブル1[],17,FALSE)&amp;" "&amp;VLOOKUP(A117,テーブル1[],18,FALSE))</f>
        <v xml:space="preserve"> </v>
      </c>
      <c r="G118" s="480"/>
      <c r="H118" s="481"/>
      <c r="I118" s="483"/>
      <c r="J118" s="479"/>
      <c r="K118" s="480" t="str">
        <f>IF(A124="","",VLOOKUP(A124,テーブル1[],24,FALSE)&amp;" "&amp;VLOOKUP(A124,テーブル1[],25,FALSE))</f>
        <v/>
      </c>
      <c r="L118" s="480"/>
      <c r="M118" s="481"/>
      <c r="N118" s="483"/>
      <c r="O118" s="484"/>
      <c r="P118" s="495"/>
      <c r="Q118" s="497"/>
      <c r="R118" s="493"/>
      <c r="S118" s="497"/>
      <c r="T118" s="498"/>
      <c r="U118" s="437">
        <f>IF(A117="","",VLOOKUP(A117,テーブル1[],33,FALSE))</f>
        <v>0</v>
      </c>
      <c r="V118" s="497"/>
      <c r="W118" s="493"/>
      <c r="X118" s="493"/>
      <c r="Y118" s="493"/>
      <c r="Z118" s="272">
        <f>IF(A117="","",VLOOKUP(A117,テーブル1[],57,FALSE))</f>
        <v>0</v>
      </c>
      <c r="AA118" s="269" t="str">
        <f>IF(B117=0,"","〇")</f>
        <v/>
      </c>
      <c r="AB118" s="499"/>
      <c r="AC118" s="506"/>
      <c r="AD118" s="337">
        <f>IF(A117="","",VLOOKUP(A117,テーブル1[],11,FALSE))</f>
        <v>0</v>
      </c>
      <c r="AE118" s="270" t="str">
        <f>IF(B117=0,"","手形")</f>
        <v/>
      </c>
      <c r="AF118" s="273" t="str">
        <f>IF(B117=0,"",VLOOKUP(A117,テーブル1[],52,FALSE))</f>
        <v/>
      </c>
      <c r="AG118" s="339" t="str">
        <f>IF(A117="","",IF(VLOOKUP(A117,テーブル1[],61,FALSE)="","",VLOOKUP(A117,テーブル1[],61,FALSE)))</f>
        <v/>
      </c>
      <c r="AH118" s="507"/>
      <c r="AI118" s="490"/>
      <c r="AJ118" s="492"/>
      <c r="AK118" s="493"/>
      <c r="AL118" s="493"/>
      <c r="AM118" s="493"/>
      <c r="AN118" s="494"/>
      <c r="AO118" s="486"/>
      <c r="AP118" s="306"/>
      <c r="AQ118" s="306"/>
      <c r="AR118" s="306"/>
      <c r="AS118" s="306"/>
      <c r="AT118" s="306"/>
    </row>
    <row r="119" spans="1:46" ht="26.25" customHeight="1" x14ac:dyDescent="0.15">
      <c r="A119" s="500">
        <v>59</v>
      </c>
      <c r="B119" s="502">
        <f>IF(A119="","",VLOOKUP(A119,テーブル1[],66,FALSE))</f>
        <v>0</v>
      </c>
      <c r="C119" s="504">
        <f>IF(A119="","",VLOOKUP(A119,テーブル1[],44,FALSE))</f>
        <v>0</v>
      </c>
      <c r="D119" s="317" t="str">
        <f>IF(B119=0,"",VLOOKUP(A119,テーブル1[],2,FALSE))</f>
        <v/>
      </c>
      <c r="E119" s="479">
        <f>VLOOKUP(A119,テーブル1[],13,FALSE)</f>
        <v>0</v>
      </c>
      <c r="F119" s="480" t="str">
        <f>IF(A119="","",VLOOKUP(A119,テーブル1[],15,FALSE)&amp;" "&amp;VLOOKUP(A119,テーブル1[],16,FALSE))</f>
        <v xml:space="preserve"> </v>
      </c>
      <c r="G119" s="480"/>
      <c r="H119" s="481" t="str">
        <f>IF(B119=0,"",IF(E119="無","",VLOOKUP(A119,テーブル1[],19,FALSE)+1825))</f>
        <v/>
      </c>
      <c r="I119" s="482">
        <f>IF(A119="","",IF(E119="無","",VLOOKUP(A119,テーブル1[],14,FALSE)))</f>
        <v>0</v>
      </c>
      <c r="J119" s="479">
        <f>VLOOKUP(A119,テーブル1[],20,FALSE)</f>
        <v>0</v>
      </c>
      <c r="K119" s="480" t="str">
        <f>IF(A119="","",VLOOKUP(A119,テーブル1[],22,FALSE)&amp;" "&amp;VLOOKUP(A119,テーブル1[],23,FALSE))</f>
        <v xml:space="preserve"> </v>
      </c>
      <c r="L119" s="480"/>
      <c r="M119" s="481" t="str">
        <f>IF(C119=0,"",IF(J119="無","",VLOOKUP(A119,テーブル1[],26,FALSE)+1825))</f>
        <v/>
      </c>
      <c r="N119" s="482">
        <f>IF(A119="","",IF(J119="無","",VLOOKUP(A119,テーブル1[],13,FALSE)))</f>
        <v>0</v>
      </c>
      <c r="O119" s="484">
        <f>IF(A119="","",VLOOKUP(A119,テーブル1[],8,FALSE))</f>
        <v>0</v>
      </c>
      <c r="P119" s="495">
        <f>IF(A119="","",VLOOKUP(A119,テーブル1[],9,FALSE))</f>
        <v>0</v>
      </c>
      <c r="Q119" s="496">
        <f>IF(A119="","",VLOOKUP(A119,テーブル1[],28,FALSE))</f>
        <v>0</v>
      </c>
      <c r="R119" s="493">
        <f>IF(A119="","",VLOOKUP(A119,テーブル1[],29,FALSE))</f>
        <v>0</v>
      </c>
      <c r="S119" s="496" t="str">
        <f>IF(B119=0,"",IF(E119="他","-",VLOOKUP(A119,テーブル1[],32,FALSE)))</f>
        <v/>
      </c>
      <c r="T119" s="498" t="str">
        <f>IF(B119=0,"",IF(E119="他",VLOOKUP(A119,テーブル1[],32,FALSE),""))</f>
        <v/>
      </c>
      <c r="U119" s="437">
        <f>IF(A119="","",VLOOKUP(A119,テーブル1[],31,FALSE))</f>
        <v>0</v>
      </c>
      <c r="V119" s="496">
        <f>IF(A119="","",VLOOKUP(A119,テーブル1[],37,FALSE))</f>
        <v>0</v>
      </c>
      <c r="W119" s="493" t="str">
        <f>IF(B119=0,"",IF(VLOOKUP(A119,テーブル1[],27,FALSE)="建退共・中退共","〇",IF(VLOOKUP(A119,テーブル1[],27,FALSE)="建退共","〇","-")))</f>
        <v/>
      </c>
      <c r="X119" s="493" t="str">
        <f>IF(B119=0,"",IF(VLOOKUP(A119,テーブル1[],27,FALSE)="建退共・中退共","〇",IF(VLOOKUP(A119,テーブル1[],27,FALSE)="中退共","〇","-")))</f>
        <v/>
      </c>
      <c r="Y119" s="493" t="str">
        <f>IF(B119=0,"",IF(VLOOKUP(A119,テーブル1[],27,FALSE)="その他","〇","-"))</f>
        <v/>
      </c>
      <c r="Z119" s="268">
        <f>IF(A119="","",VLOOKUP(A119,テーブル1[],56,FALSE))</f>
        <v>0</v>
      </c>
      <c r="AA119" s="269" t="str">
        <f>IF(B119=0,"","〇")</f>
        <v/>
      </c>
      <c r="AB119" s="499">
        <f>IF(A119="","",VLOOKUP(A119,テーブル1[],63,FALSE))</f>
        <v>0</v>
      </c>
      <c r="AC119" s="506" t="str">
        <f>IF(AB119=0,"",AB119/$AB$3)</f>
        <v/>
      </c>
      <c r="AD119" s="337">
        <f>IF(A119="","",VLOOKUP(A119,テーブル1[],10,FALSE))</f>
        <v>0</v>
      </c>
      <c r="AE119" s="270" t="str">
        <f>IF(B119=0,"","現金")</f>
        <v/>
      </c>
      <c r="AF119" s="271" t="str">
        <f>IF(B119=0,"",VLOOKUP(A119,テーブル1[],58,FALSE))</f>
        <v/>
      </c>
      <c r="AG119" s="338">
        <f>IF(A119="","",VLOOKUP(A119,テーブル1[],60,FALSE))</f>
        <v>0</v>
      </c>
      <c r="AH119" s="507">
        <f>IF(A119="","",VLOOKUP(A119,テーブル1[],62,FALSE))</f>
        <v>0</v>
      </c>
      <c r="AI119" s="489" t="str">
        <f>IF(B119=0,"","－")</f>
        <v/>
      </c>
      <c r="AJ119" s="491" t="str">
        <f>IF(B119=0,"","〇")</f>
        <v/>
      </c>
      <c r="AK119" s="493">
        <f>IF(A119="","",VLOOKUP(A119,テーブル1[],53,FALSE))</f>
        <v>0</v>
      </c>
      <c r="AL119" s="493">
        <f>IF(A119="","",VLOOKUP(A119,テーブル1[],54,FALSE))</f>
        <v>0</v>
      </c>
      <c r="AM119" s="493">
        <f>IF(A119="","",VLOOKUP(A119,テーブル1[],55,FALSE))</f>
        <v>0</v>
      </c>
      <c r="AN119" s="494" t="str">
        <f>IF(A119="","",IF(VLOOKUP(A119,テーブル1[],64,FALSE)="","",VLOOKUP(A119,テーブル1[],64,FALSE)))</f>
        <v/>
      </c>
      <c r="AO119" s="485">
        <v>59</v>
      </c>
      <c r="AP119" s="306"/>
      <c r="AQ119" s="306"/>
      <c r="AR119" s="306"/>
      <c r="AS119" s="306"/>
      <c r="AT119" s="306"/>
    </row>
    <row r="120" spans="1:46" ht="26.25" customHeight="1" x14ac:dyDescent="0.15">
      <c r="A120" s="501"/>
      <c r="B120" s="503"/>
      <c r="C120" s="505"/>
      <c r="D120" s="317" t="str">
        <f>IF(B119=0,"",VLOOKUP(A119,テーブル1[],3,FALSE))</f>
        <v/>
      </c>
      <c r="E120" s="479"/>
      <c r="F120" s="480" t="str">
        <f>IF(A119="","",VLOOKUP(A119,テーブル1[],17,FALSE)&amp;" "&amp;VLOOKUP(A119,テーブル1[],18,FALSE))</f>
        <v xml:space="preserve"> </v>
      </c>
      <c r="G120" s="480"/>
      <c r="H120" s="481"/>
      <c r="I120" s="483"/>
      <c r="J120" s="479"/>
      <c r="K120" s="480" t="str">
        <f>IF(A119="","",VLOOKUP(A119,テーブル1[],24,FALSE)&amp;" "&amp;VLOOKUP(A119,テーブル1[],25,FALSE))</f>
        <v xml:space="preserve"> </v>
      </c>
      <c r="L120" s="480"/>
      <c r="M120" s="481"/>
      <c r="N120" s="483"/>
      <c r="O120" s="484"/>
      <c r="P120" s="495"/>
      <c r="Q120" s="497"/>
      <c r="R120" s="493"/>
      <c r="S120" s="497"/>
      <c r="T120" s="498"/>
      <c r="U120" s="437">
        <f>IF(A119="","",VLOOKUP(A119,テーブル1[],33,FALSE))</f>
        <v>0</v>
      </c>
      <c r="V120" s="497"/>
      <c r="W120" s="493"/>
      <c r="X120" s="493"/>
      <c r="Y120" s="493"/>
      <c r="Z120" s="272">
        <f>IF(A119="","",VLOOKUP(A119,テーブル1[],57,FALSE))</f>
        <v>0</v>
      </c>
      <c r="AA120" s="269" t="str">
        <f>IF(B119=0,"","〇")</f>
        <v/>
      </c>
      <c r="AB120" s="499"/>
      <c r="AC120" s="506"/>
      <c r="AD120" s="337">
        <f>IF(A119="","",VLOOKUP(A119,テーブル1[],11,FALSE))</f>
        <v>0</v>
      </c>
      <c r="AE120" s="270" t="str">
        <f>IF(B119=0,"","手形")</f>
        <v/>
      </c>
      <c r="AF120" s="273" t="str">
        <f>IF(B119=0,"",VLOOKUP(A119,テーブル1[],52,FALSE))</f>
        <v/>
      </c>
      <c r="AG120" s="339" t="str">
        <f>IF(A119="","",IF(VLOOKUP(A119,テーブル1[],61,FALSE)="","",VLOOKUP(A119,テーブル1[],61,FALSE)))</f>
        <v/>
      </c>
      <c r="AH120" s="507"/>
      <c r="AI120" s="490"/>
      <c r="AJ120" s="492"/>
      <c r="AK120" s="493"/>
      <c r="AL120" s="493"/>
      <c r="AM120" s="493"/>
      <c r="AN120" s="494"/>
      <c r="AO120" s="486"/>
      <c r="AP120" s="306"/>
      <c r="AQ120" s="306"/>
      <c r="AR120" s="306"/>
      <c r="AS120" s="306"/>
      <c r="AT120" s="306"/>
    </row>
    <row r="121" spans="1:46" ht="26.25" customHeight="1" x14ac:dyDescent="0.15">
      <c r="A121" s="500">
        <v>60</v>
      </c>
      <c r="B121" s="502">
        <f>IF(A121="","",VLOOKUP(A121,テーブル1[],66,FALSE))</f>
        <v>0</v>
      </c>
      <c r="C121" s="504">
        <f>IF(A121="","",VLOOKUP(A121,テーブル1[],44,FALSE))</f>
        <v>0</v>
      </c>
      <c r="D121" s="317" t="str">
        <f>IF(B121=0,"",VLOOKUP(A121,テーブル1[],2,FALSE))</f>
        <v/>
      </c>
      <c r="E121" s="479">
        <f>VLOOKUP(A121,テーブル1[],13,FALSE)</f>
        <v>0</v>
      </c>
      <c r="F121" s="480" t="str">
        <f>IF(A121="","",VLOOKUP(A121,テーブル1[],15,FALSE)&amp;" "&amp;VLOOKUP(A121,テーブル1[],16,FALSE))</f>
        <v xml:space="preserve"> </v>
      </c>
      <c r="G121" s="480"/>
      <c r="H121" s="481" t="str">
        <f>IF(B121=0,"",IF(E121="無","",VLOOKUP(A121,テーブル1[],19,FALSE)+1825))</f>
        <v/>
      </c>
      <c r="I121" s="482">
        <f>IF(A121="","",IF(E121="無","",VLOOKUP(A121,テーブル1[],14,FALSE)))</f>
        <v>0</v>
      </c>
      <c r="J121" s="479">
        <f>VLOOKUP(A121,テーブル1[],20,FALSE)</f>
        <v>0</v>
      </c>
      <c r="K121" s="480" t="str">
        <f>IF(A121="","",VLOOKUP(A121,テーブル1[],22,FALSE)&amp;" "&amp;VLOOKUP(A121,テーブル1[],23,FALSE))</f>
        <v xml:space="preserve"> </v>
      </c>
      <c r="L121" s="480"/>
      <c r="M121" s="481" t="str">
        <f>IF(C121=0,"",IF(J121="無","",VLOOKUP(A121,テーブル1[],26,FALSE)+1825))</f>
        <v/>
      </c>
      <c r="N121" s="482">
        <f>IF(A121="","",IF(J121="無","",VLOOKUP(A121,テーブル1[],13,FALSE)))</f>
        <v>0</v>
      </c>
      <c r="O121" s="484">
        <f>IF(A121="","",VLOOKUP(A121,テーブル1[],8,FALSE))</f>
        <v>0</v>
      </c>
      <c r="P121" s="495">
        <f>IF(A121="","",VLOOKUP(A121,テーブル1[],9,FALSE))</f>
        <v>0</v>
      </c>
      <c r="Q121" s="496">
        <f>IF(A121="","",VLOOKUP(A121,テーブル1[],28,FALSE))</f>
        <v>0</v>
      </c>
      <c r="R121" s="493">
        <f>IF(A121="","",VLOOKUP(A121,テーブル1[],29,FALSE))</f>
        <v>0</v>
      </c>
      <c r="S121" s="496" t="str">
        <f>IF(B121=0,"",IF(E121="他","-",VLOOKUP(A121,テーブル1[],32,FALSE)))</f>
        <v/>
      </c>
      <c r="T121" s="498" t="str">
        <f>IF(B121=0,"",IF(E121="他",VLOOKUP(A121,テーブル1[],32,FALSE),""))</f>
        <v/>
      </c>
      <c r="U121" s="437">
        <f>IF(A121="","",VLOOKUP(A121,テーブル1[],31,FALSE))</f>
        <v>0</v>
      </c>
      <c r="V121" s="496">
        <f>IF(A121="","",VLOOKUP(A121,テーブル1[],37,FALSE))</f>
        <v>0</v>
      </c>
      <c r="W121" s="493" t="str">
        <f>IF(B121=0,"",IF(VLOOKUP(A121,テーブル1[],27,FALSE)="建退共・中退共","〇",IF(VLOOKUP(A121,テーブル1[],27,FALSE)="建退共","〇","-")))</f>
        <v/>
      </c>
      <c r="X121" s="493" t="str">
        <f>IF(B121=0,"",IF(VLOOKUP(A121,テーブル1[],27,FALSE)="建退共・中退共","〇",IF(VLOOKUP(A121,テーブル1[],27,FALSE)="中退共","〇","-")))</f>
        <v/>
      </c>
      <c r="Y121" s="493" t="str">
        <f>IF(B121=0,"",IF(VLOOKUP(A121,テーブル1[],27,FALSE)="その他","〇","-"))</f>
        <v/>
      </c>
      <c r="Z121" s="268">
        <f>IF(A121="","",VLOOKUP(A121,テーブル1[],56,FALSE))</f>
        <v>0</v>
      </c>
      <c r="AA121" s="269" t="str">
        <f>IF(B121=0,"","〇")</f>
        <v/>
      </c>
      <c r="AB121" s="499">
        <f>IF(A121="","",VLOOKUP(A121,テーブル1[],63,FALSE))</f>
        <v>0</v>
      </c>
      <c r="AC121" s="506" t="str">
        <f>IF(AB121=0,"",AB121/$AB$3)</f>
        <v/>
      </c>
      <c r="AD121" s="337">
        <f>IF(A121="","",VLOOKUP(A121,テーブル1[],10,FALSE))</f>
        <v>0</v>
      </c>
      <c r="AE121" s="270" t="str">
        <f>IF(B121=0,"","現金")</f>
        <v/>
      </c>
      <c r="AF121" s="271" t="str">
        <f>IF(B121=0,"",VLOOKUP(A121,テーブル1[],58,FALSE))</f>
        <v/>
      </c>
      <c r="AG121" s="338">
        <f>IF(A121="","",VLOOKUP(A121,テーブル1[],60,FALSE))</f>
        <v>0</v>
      </c>
      <c r="AH121" s="507">
        <f>IF(A121="","",VLOOKUP(A121,テーブル1[],62,FALSE))</f>
        <v>0</v>
      </c>
      <c r="AI121" s="489" t="str">
        <f>IF(B121=0,"","－")</f>
        <v/>
      </c>
      <c r="AJ121" s="491" t="str">
        <f>IF(B121=0,"","〇")</f>
        <v/>
      </c>
      <c r="AK121" s="493">
        <f>IF(A121="","",VLOOKUP(A121,テーブル1[],53,FALSE))</f>
        <v>0</v>
      </c>
      <c r="AL121" s="493">
        <f>IF(A121="","",VLOOKUP(A121,テーブル1[],54,FALSE))</f>
        <v>0</v>
      </c>
      <c r="AM121" s="493">
        <f>IF(A121="","",VLOOKUP(A121,テーブル1[],55,FALSE))</f>
        <v>0</v>
      </c>
      <c r="AN121" s="494" t="str">
        <f>IF(A121="","",IF(VLOOKUP(A121,テーブル1[],64,FALSE)="","",VLOOKUP(A121,テーブル1[],64,FALSE)))</f>
        <v/>
      </c>
      <c r="AO121" s="485">
        <v>60</v>
      </c>
      <c r="AP121" s="306"/>
      <c r="AQ121" s="306"/>
      <c r="AR121" s="306"/>
      <c r="AS121" s="306"/>
      <c r="AT121" s="306"/>
    </row>
    <row r="122" spans="1:46" ht="26.25" customHeight="1" x14ac:dyDescent="0.15">
      <c r="A122" s="501"/>
      <c r="B122" s="503"/>
      <c r="C122" s="505"/>
      <c r="D122" s="317" t="str">
        <f>IF(B121=0,"",VLOOKUP(A121,テーブル1[],3,FALSE))</f>
        <v/>
      </c>
      <c r="E122" s="479"/>
      <c r="F122" s="480" t="str">
        <f>IF(A121="","",VLOOKUP(A121,テーブル1[],17,FALSE)&amp;" "&amp;VLOOKUP(A121,テーブル1[],18,FALSE))</f>
        <v xml:space="preserve"> </v>
      </c>
      <c r="G122" s="480"/>
      <c r="H122" s="481"/>
      <c r="I122" s="483"/>
      <c r="J122" s="479"/>
      <c r="K122" s="480" t="str">
        <f>IF(A121="","",VLOOKUP(A121,テーブル1[],24,FALSE)&amp;" "&amp;VLOOKUP(A121,テーブル1[],25,FALSE))</f>
        <v xml:space="preserve"> </v>
      </c>
      <c r="L122" s="480"/>
      <c r="M122" s="481"/>
      <c r="N122" s="483"/>
      <c r="O122" s="484"/>
      <c r="P122" s="495"/>
      <c r="Q122" s="497"/>
      <c r="R122" s="493"/>
      <c r="S122" s="497"/>
      <c r="T122" s="498"/>
      <c r="U122" s="437">
        <f>IF(A121="","",VLOOKUP(A121,テーブル1[],33,FALSE))</f>
        <v>0</v>
      </c>
      <c r="V122" s="497"/>
      <c r="W122" s="493"/>
      <c r="X122" s="493"/>
      <c r="Y122" s="493"/>
      <c r="Z122" s="272">
        <f>IF(A121="","",VLOOKUP(A121,テーブル1[],57,FALSE))</f>
        <v>0</v>
      </c>
      <c r="AA122" s="269" t="str">
        <f>IF(B121=0,"","〇")</f>
        <v/>
      </c>
      <c r="AB122" s="499"/>
      <c r="AC122" s="506"/>
      <c r="AD122" s="337">
        <f>IF(A121="","",VLOOKUP(A121,テーブル1[],11,FALSE))</f>
        <v>0</v>
      </c>
      <c r="AE122" s="270" t="str">
        <f>IF(B121=0,"","手形")</f>
        <v/>
      </c>
      <c r="AF122" s="273" t="str">
        <f>IF(B121=0,"",VLOOKUP(A121,テーブル1[],52,FALSE))</f>
        <v/>
      </c>
      <c r="AG122" s="339" t="str">
        <f>IF(A121="","",IF(VLOOKUP(A121,テーブル1[],61,FALSE)="","",VLOOKUP(A121,テーブル1[],61,FALSE)))</f>
        <v/>
      </c>
      <c r="AH122" s="507"/>
      <c r="AI122" s="490"/>
      <c r="AJ122" s="492"/>
      <c r="AK122" s="493"/>
      <c r="AL122" s="493"/>
      <c r="AM122" s="493"/>
      <c r="AN122" s="494"/>
      <c r="AO122" s="486"/>
      <c r="AP122" s="306"/>
      <c r="AQ122" s="306"/>
      <c r="AR122" s="306"/>
      <c r="AS122" s="306"/>
      <c r="AT122" s="306"/>
    </row>
    <row r="123" spans="1:46" ht="26.25" customHeight="1" x14ac:dyDescent="0.15">
      <c r="A123" s="500">
        <v>61</v>
      </c>
      <c r="B123" s="502">
        <f>IF(A123="","",VLOOKUP(A123,テーブル1[],66,FALSE))</f>
        <v>0</v>
      </c>
      <c r="C123" s="504">
        <f>IF(A123="","",VLOOKUP(A123,テーブル1[],44,FALSE))</f>
        <v>0</v>
      </c>
      <c r="D123" s="317" t="str">
        <f>IF(B123=0,"",VLOOKUP(A123,テーブル1[],2,FALSE))</f>
        <v/>
      </c>
      <c r="E123" s="479">
        <f>VLOOKUP(A123,テーブル1[],13,FALSE)</f>
        <v>0</v>
      </c>
      <c r="F123" s="480" t="str">
        <f>IF(A123="","",VLOOKUP(A123,テーブル1[],15,FALSE)&amp;" "&amp;VLOOKUP(A123,テーブル1[],16,FALSE))</f>
        <v xml:space="preserve"> </v>
      </c>
      <c r="G123" s="480"/>
      <c r="H123" s="481" t="str">
        <f>IF(B123=0,"",IF(E123="無","",VLOOKUP(A123,テーブル1[],19,FALSE)+1825))</f>
        <v/>
      </c>
      <c r="I123" s="482">
        <f>IF(A123="","",IF(E123="無","",VLOOKUP(A123,テーブル1[],14,FALSE)))</f>
        <v>0</v>
      </c>
      <c r="J123" s="479">
        <f>VLOOKUP(A123,テーブル1[],20,FALSE)</f>
        <v>0</v>
      </c>
      <c r="K123" s="480" t="str">
        <f>IF(A123="","",VLOOKUP(A123,テーブル1[],22,FALSE)&amp;" "&amp;VLOOKUP(A123,テーブル1[],23,FALSE))</f>
        <v xml:space="preserve"> </v>
      </c>
      <c r="L123" s="480"/>
      <c r="M123" s="481" t="str">
        <f>IF(C123=0,"",IF(J123="無","",VLOOKUP(A123,テーブル1[],26,FALSE)+1825))</f>
        <v/>
      </c>
      <c r="N123" s="482">
        <f>IF(A123="","",IF(J123="無","",VLOOKUP(A123,テーブル1[],13,FALSE)))</f>
        <v>0</v>
      </c>
      <c r="O123" s="484">
        <f>IF(A123="","",VLOOKUP(A123,テーブル1[],8,FALSE))</f>
        <v>0</v>
      </c>
      <c r="P123" s="495">
        <f>IF(A123="","",VLOOKUP(A123,テーブル1[],9,FALSE))</f>
        <v>0</v>
      </c>
      <c r="Q123" s="496">
        <f>IF(A123="","",VLOOKUP(A123,テーブル1[],28,FALSE))</f>
        <v>0</v>
      </c>
      <c r="R123" s="493">
        <f>IF(A123="","",VLOOKUP(A123,テーブル1[],29,FALSE))</f>
        <v>0</v>
      </c>
      <c r="S123" s="496" t="str">
        <f>IF(B123=0,"",IF(E123="他","-",VLOOKUP(A123,テーブル1[],32,FALSE)))</f>
        <v/>
      </c>
      <c r="T123" s="498" t="str">
        <f>IF(B123=0,"",IF(E123="他",VLOOKUP(A123,テーブル1[],32,FALSE),""))</f>
        <v/>
      </c>
      <c r="U123" s="437">
        <f>IF(A123="","",VLOOKUP(A123,テーブル1[],31,FALSE))</f>
        <v>0</v>
      </c>
      <c r="V123" s="496">
        <f>IF(A123="","",VLOOKUP(A123,テーブル1[],37,FALSE))</f>
        <v>0</v>
      </c>
      <c r="W123" s="493" t="str">
        <f>IF(B123=0,"",IF(VLOOKUP(A123,テーブル1[],27,FALSE)="建退共・中退共","〇",IF(VLOOKUP(A123,テーブル1[],27,FALSE)="建退共","〇","-")))</f>
        <v/>
      </c>
      <c r="X123" s="493" t="str">
        <f>IF(B123=0,"",IF(VLOOKUP(A123,テーブル1[],27,FALSE)="建退共・中退共","〇",IF(VLOOKUP(A123,テーブル1[],27,FALSE)="中退共","〇","-")))</f>
        <v/>
      </c>
      <c r="Y123" s="493" t="str">
        <f>IF(B123=0,"",IF(VLOOKUP(A123,テーブル1[],27,FALSE)="その他","〇","-"))</f>
        <v/>
      </c>
      <c r="Z123" s="268">
        <f>IF(A123="","",VLOOKUP(A123,テーブル1[],56,FALSE))</f>
        <v>0</v>
      </c>
      <c r="AA123" s="269" t="str">
        <f>IF(B123=0,"","〇")</f>
        <v/>
      </c>
      <c r="AB123" s="499">
        <f>IF(A123="","",VLOOKUP(A123,テーブル1[],63,FALSE))</f>
        <v>0</v>
      </c>
      <c r="AC123" s="506" t="str">
        <f>IF(AB123=0,"",AB123/$AB$3)</f>
        <v/>
      </c>
      <c r="AD123" s="337">
        <f>IF(A123="","",VLOOKUP(A123,テーブル1[],10,FALSE))</f>
        <v>0</v>
      </c>
      <c r="AE123" s="270" t="str">
        <f>IF(B123=0,"","現金")</f>
        <v/>
      </c>
      <c r="AF123" s="271" t="str">
        <f>IF(B123=0,"",VLOOKUP(A123,テーブル1[],58,FALSE))</f>
        <v/>
      </c>
      <c r="AG123" s="338">
        <f>IF(A123="","",VLOOKUP(A123,テーブル1[],60,FALSE))</f>
        <v>0</v>
      </c>
      <c r="AH123" s="507">
        <f>IF(A123="","",VLOOKUP(A123,テーブル1[],62,FALSE))</f>
        <v>0</v>
      </c>
      <c r="AI123" s="489" t="str">
        <f>IF(B123=0,"","－")</f>
        <v/>
      </c>
      <c r="AJ123" s="491" t="str">
        <f>IF(B123=0,"","〇")</f>
        <v/>
      </c>
      <c r="AK123" s="493">
        <f>IF(A123="","",VLOOKUP(A123,テーブル1[],53,FALSE))</f>
        <v>0</v>
      </c>
      <c r="AL123" s="493">
        <f>IF(A123="","",VLOOKUP(A123,テーブル1[],54,FALSE))</f>
        <v>0</v>
      </c>
      <c r="AM123" s="493">
        <f>IF(A123="","",VLOOKUP(A123,テーブル1[],55,FALSE))</f>
        <v>0</v>
      </c>
      <c r="AN123" s="494" t="str">
        <f>IF(A123="","",IF(VLOOKUP(A123,テーブル1[],64,FALSE)="","",VLOOKUP(A123,テーブル1[],64,FALSE)))</f>
        <v/>
      </c>
      <c r="AO123" s="485">
        <v>61</v>
      </c>
      <c r="AP123" s="306"/>
      <c r="AQ123" s="306"/>
      <c r="AR123" s="306"/>
      <c r="AS123" s="306"/>
      <c r="AT123" s="306"/>
    </row>
    <row r="124" spans="1:46" ht="26.25" customHeight="1" x14ac:dyDescent="0.15">
      <c r="A124" s="501"/>
      <c r="B124" s="503"/>
      <c r="C124" s="505"/>
      <c r="D124" s="317" t="str">
        <f>IF(B123=0,"",VLOOKUP(A123,テーブル1[],3,FALSE))</f>
        <v/>
      </c>
      <c r="E124" s="479"/>
      <c r="F124" s="480" t="str">
        <f>IF(A123="","",VLOOKUP(A123,テーブル1[],17,FALSE)&amp;" "&amp;VLOOKUP(A123,テーブル1[],18,FALSE))</f>
        <v xml:space="preserve"> </v>
      </c>
      <c r="G124" s="480"/>
      <c r="H124" s="481"/>
      <c r="I124" s="483"/>
      <c r="J124" s="479"/>
      <c r="K124" s="480" t="str">
        <f>IF(A123="","",VLOOKUP(A123,テーブル1[],24,FALSE)&amp;" "&amp;VLOOKUP(A123,テーブル1[],25,FALSE))</f>
        <v xml:space="preserve"> </v>
      </c>
      <c r="L124" s="480"/>
      <c r="M124" s="481"/>
      <c r="N124" s="483"/>
      <c r="O124" s="484"/>
      <c r="P124" s="495"/>
      <c r="Q124" s="497"/>
      <c r="R124" s="493"/>
      <c r="S124" s="497"/>
      <c r="T124" s="498"/>
      <c r="U124" s="437">
        <f>IF(A123="","",VLOOKUP(A123,テーブル1[],33,FALSE))</f>
        <v>0</v>
      </c>
      <c r="V124" s="497"/>
      <c r="W124" s="493"/>
      <c r="X124" s="493"/>
      <c r="Y124" s="493"/>
      <c r="Z124" s="272">
        <f>IF(A123="","",VLOOKUP(A123,テーブル1[],57,FALSE))</f>
        <v>0</v>
      </c>
      <c r="AA124" s="269" t="str">
        <f>IF(B123=0,"","〇")</f>
        <v/>
      </c>
      <c r="AB124" s="499"/>
      <c r="AC124" s="506"/>
      <c r="AD124" s="337">
        <f>IF(A123="","",VLOOKUP(A123,テーブル1[],11,FALSE))</f>
        <v>0</v>
      </c>
      <c r="AE124" s="270" t="str">
        <f>IF(B123=0,"","手形")</f>
        <v/>
      </c>
      <c r="AF124" s="273" t="str">
        <f>IF(B123=0,"",VLOOKUP(A123,テーブル1[],52,FALSE))</f>
        <v/>
      </c>
      <c r="AG124" s="339" t="str">
        <f>IF(A123="","",IF(VLOOKUP(A123,テーブル1[],61,FALSE)="","",VLOOKUP(A123,テーブル1[],61,FALSE)))</f>
        <v/>
      </c>
      <c r="AH124" s="507"/>
      <c r="AI124" s="490"/>
      <c r="AJ124" s="492"/>
      <c r="AK124" s="493"/>
      <c r="AL124" s="493"/>
      <c r="AM124" s="493"/>
      <c r="AN124" s="494"/>
      <c r="AO124" s="486"/>
      <c r="AP124" s="306"/>
      <c r="AQ124" s="306"/>
      <c r="AR124" s="306"/>
      <c r="AS124" s="306"/>
      <c r="AT124" s="306"/>
    </row>
    <row r="125" spans="1:46" ht="26.25" customHeight="1" x14ac:dyDescent="0.15">
      <c r="A125" s="500">
        <v>62</v>
      </c>
      <c r="B125" s="502">
        <f>IF(A125="","",VLOOKUP(A125,テーブル1[],66,FALSE))</f>
        <v>0</v>
      </c>
      <c r="C125" s="504">
        <f>IF(A125="","",VLOOKUP(A125,テーブル1[],44,FALSE))</f>
        <v>0</v>
      </c>
      <c r="D125" s="317" t="str">
        <f>IF(B125=0,"",VLOOKUP(A125,テーブル1[],2,FALSE))</f>
        <v/>
      </c>
      <c r="E125" s="479">
        <f>VLOOKUP(A125,テーブル1[],13,FALSE)</f>
        <v>0</v>
      </c>
      <c r="F125" s="480" t="str">
        <f>IF(A125="","",VLOOKUP(A125,テーブル1[],15,FALSE)&amp;" "&amp;VLOOKUP(A125,テーブル1[],16,FALSE))</f>
        <v xml:space="preserve"> </v>
      </c>
      <c r="G125" s="480"/>
      <c r="H125" s="481" t="str">
        <f>IF(B125=0,"",IF(E125="無","",VLOOKUP(A125,テーブル1[],19,FALSE)+1825))</f>
        <v/>
      </c>
      <c r="I125" s="482">
        <f>IF(A125="","",IF(E125="無","",VLOOKUP(A125,テーブル1[],14,FALSE)))</f>
        <v>0</v>
      </c>
      <c r="J125" s="479">
        <f>VLOOKUP(A125,テーブル1[],20,FALSE)</f>
        <v>0</v>
      </c>
      <c r="K125" s="480" t="str">
        <f>IF(A125="","",VLOOKUP(A125,テーブル1[],22,FALSE)&amp;" "&amp;VLOOKUP(A125,テーブル1[],23,FALSE))</f>
        <v xml:space="preserve"> </v>
      </c>
      <c r="L125" s="480"/>
      <c r="M125" s="481" t="str">
        <f>IF(C125=0,"",IF(J125="無","",VLOOKUP(A125,テーブル1[],26,FALSE)+1825))</f>
        <v/>
      </c>
      <c r="N125" s="482">
        <f>IF(A125="","",IF(J125="無","",VLOOKUP(A125,テーブル1[],13,FALSE)))</f>
        <v>0</v>
      </c>
      <c r="O125" s="484">
        <f>IF(A125="","",VLOOKUP(A125,テーブル1[],8,FALSE))</f>
        <v>0</v>
      </c>
      <c r="P125" s="495">
        <f>IF(A125="","",VLOOKUP(A125,テーブル1[],9,FALSE))</f>
        <v>0</v>
      </c>
      <c r="Q125" s="496">
        <f>IF(A125="","",VLOOKUP(A125,テーブル1[],28,FALSE))</f>
        <v>0</v>
      </c>
      <c r="R125" s="493">
        <f>IF(A125="","",VLOOKUP(A125,テーブル1[],29,FALSE))</f>
        <v>0</v>
      </c>
      <c r="S125" s="496" t="str">
        <f>IF(B125=0,"",IF(E125="他","-",VLOOKUP(A125,テーブル1[],32,FALSE)))</f>
        <v/>
      </c>
      <c r="T125" s="498" t="str">
        <f>IF(B125=0,"",IF(E125="他",VLOOKUP(A125,テーブル1[],32,FALSE),""))</f>
        <v/>
      </c>
      <c r="U125" s="437">
        <f>IF(A125="","",VLOOKUP(A125,テーブル1[],31,FALSE))</f>
        <v>0</v>
      </c>
      <c r="V125" s="496">
        <f>IF(A125="","",VLOOKUP(A125,テーブル1[],37,FALSE))</f>
        <v>0</v>
      </c>
      <c r="W125" s="493" t="str">
        <f>IF(B125=0,"",IF(VLOOKUP(A125,テーブル1[],27,FALSE)="建退共・中退共","〇",IF(VLOOKUP(A125,テーブル1[],27,FALSE)="建退共","〇","-")))</f>
        <v/>
      </c>
      <c r="X125" s="493" t="str">
        <f>IF(B125=0,"",IF(VLOOKUP(A125,テーブル1[],27,FALSE)="建退共・中退共","〇",IF(VLOOKUP(A125,テーブル1[],27,FALSE)="中退共","〇","-")))</f>
        <v/>
      </c>
      <c r="Y125" s="493" t="str">
        <f>IF(B125=0,"",IF(VLOOKUP(A125,テーブル1[],27,FALSE)="その他","〇","-"))</f>
        <v/>
      </c>
      <c r="Z125" s="268">
        <f>IF(A125="","",VLOOKUP(A125,テーブル1[],56,FALSE))</f>
        <v>0</v>
      </c>
      <c r="AA125" s="269" t="str">
        <f>IF(B125=0,"","〇")</f>
        <v/>
      </c>
      <c r="AB125" s="499">
        <f>IF(A125="","",VLOOKUP(A125,テーブル1[],63,FALSE))</f>
        <v>0</v>
      </c>
      <c r="AC125" s="506" t="str">
        <f>IF(AB125=0,"",AB125/$AB$3)</f>
        <v/>
      </c>
      <c r="AD125" s="337">
        <f>IF(A125="","",VLOOKUP(A125,テーブル1[],10,FALSE))</f>
        <v>0</v>
      </c>
      <c r="AE125" s="270" t="str">
        <f>IF(B125=0,"","現金")</f>
        <v/>
      </c>
      <c r="AF125" s="271" t="str">
        <f>IF(B125=0,"",VLOOKUP(A125,テーブル1[],58,FALSE))</f>
        <v/>
      </c>
      <c r="AG125" s="338">
        <f>IF(A125="","",VLOOKUP(A125,テーブル1[],60,FALSE))</f>
        <v>0</v>
      </c>
      <c r="AH125" s="507">
        <f>IF(A125="","",VLOOKUP(A125,テーブル1[],62,FALSE))</f>
        <v>0</v>
      </c>
      <c r="AI125" s="489" t="str">
        <f>IF(B125=0,"","－")</f>
        <v/>
      </c>
      <c r="AJ125" s="491" t="str">
        <f>IF(B125=0,"","〇")</f>
        <v/>
      </c>
      <c r="AK125" s="493">
        <f>IF(A125="","",VLOOKUP(A125,テーブル1[],53,FALSE))</f>
        <v>0</v>
      </c>
      <c r="AL125" s="493">
        <f>IF(A125="","",VLOOKUP(A125,テーブル1[],54,FALSE))</f>
        <v>0</v>
      </c>
      <c r="AM125" s="493">
        <f>IF(A125="","",VLOOKUP(A125,テーブル1[],55,FALSE))</f>
        <v>0</v>
      </c>
      <c r="AN125" s="494" t="str">
        <f>IF(A125="","",IF(VLOOKUP(A125,テーブル1[],64,FALSE)="","",VLOOKUP(A125,テーブル1[],64,FALSE)))</f>
        <v/>
      </c>
      <c r="AO125" s="485">
        <v>62</v>
      </c>
      <c r="AP125" s="306"/>
      <c r="AQ125" s="306"/>
      <c r="AR125" s="306"/>
      <c r="AS125" s="306"/>
      <c r="AT125" s="306"/>
    </row>
    <row r="126" spans="1:46" ht="26.25" customHeight="1" x14ac:dyDescent="0.15">
      <c r="A126" s="501"/>
      <c r="B126" s="503"/>
      <c r="C126" s="505"/>
      <c r="D126" s="317" t="str">
        <f>IF(B125=0,"",VLOOKUP(A125,テーブル1[],3,FALSE))</f>
        <v/>
      </c>
      <c r="E126" s="479"/>
      <c r="F126" s="480" t="str">
        <f>IF(A125="","",VLOOKUP(A125,テーブル1[],17,FALSE)&amp;" "&amp;VLOOKUP(A125,テーブル1[],18,FALSE))</f>
        <v xml:space="preserve"> </v>
      </c>
      <c r="G126" s="480"/>
      <c r="H126" s="481"/>
      <c r="I126" s="483"/>
      <c r="J126" s="479"/>
      <c r="K126" s="480" t="str">
        <f>IF(A125="","",VLOOKUP(A125,テーブル1[],24,FALSE)&amp;" "&amp;VLOOKUP(A125,テーブル1[],25,FALSE))</f>
        <v xml:space="preserve"> </v>
      </c>
      <c r="L126" s="480"/>
      <c r="M126" s="481"/>
      <c r="N126" s="483"/>
      <c r="O126" s="484"/>
      <c r="P126" s="495"/>
      <c r="Q126" s="497"/>
      <c r="R126" s="493"/>
      <c r="S126" s="497"/>
      <c r="T126" s="498"/>
      <c r="U126" s="437">
        <f>IF(A125="","",VLOOKUP(A125,テーブル1[],33,FALSE))</f>
        <v>0</v>
      </c>
      <c r="V126" s="497"/>
      <c r="W126" s="493"/>
      <c r="X126" s="493"/>
      <c r="Y126" s="493"/>
      <c r="Z126" s="272">
        <f>IF(A125="","",VLOOKUP(A125,テーブル1[],57,FALSE))</f>
        <v>0</v>
      </c>
      <c r="AA126" s="269" t="str">
        <f>IF(B125=0,"","〇")</f>
        <v/>
      </c>
      <c r="AB126" s="499"/>
      <c r="AC126" s="506"/>
      <c r="AD126" s="337">
        <f>IF(A125="","",VLOOKUP(A125,テーブル1[],11,FALSE))</f>
        <v>0</v>
      </c>
      <c r="AE126" s="270" t="str">
        <f>IF(B125=0,"","手形")</f>
        <v/>
      </c>
      <c r="AF126" s="273" t="str">
        <f>IF(B125=0,"",VLOOKUP(A125,テーブル1[],52,FALSE))</f>
        <v/>
      </c>
      <c r="AG126" s="339" t="str">
        <f>IF(A125="","",IF(VLOOKUP(A125,テーブル1[],61,FALSE)="","",VLOOKUP(A125,テーブル1[],61,FALSE)))</f>
        <v/>
      </c>
      <c r="AH126" s="507"/>
      <c r="AI126" s="490"/>
      <c r="AJ126" s="492"/>
      <c r="AK126" s="493"/>
      <c r="AL126" s="493"/>
      <c r="AM126" s="493"/>
      <c r="AN126" s="494"/>
      <c r="AO126" s="486"/>
      <c r="AP126" s="306"/>
      <c r="AQ126" s="306"/>
      <c r="AR126" s="306"/>
      <c r="AS126" s="306"/>
      <c r="AT126" s="306"/>
    </row>
  </sheetData>
  <mergeCells count="2081">
    <mergeCell ref="Q103:Q104"/>
    <mergeCell ref="Q111:Q112"/>
    <mergeCell ref="Q119:Q120"/>
    <mergeCell ref="Q65:Q66"/>
    <mergeCell ref="Q67:Q68"/>
    <mergeCell ref="Q69:Q70"/>
    <mergeCell ref="Q71:Q72"/>
    <mergeCell ref="Q73:Q74"/>
    <mergeCell ref="Q75:Q76"/>
    <mergeCell ref="Q77:Q78"/>
    <mergeCell ref="Q79:Q80"/>
    <mergeCell ref="Q81:Q82"/>
    <mergeCell ref="Q83:Q84"/>
    <mergeCell ref="Q85:Q86"/>
    <mergeCell ref="Q87:Q88"/>
    <mergeCell ref="Q89:Q90"/>
    <mergeCell ref="Q91:Q92"/>
    <mergeCell ref="Q93:Q94"/>
    <mergeCell ref="Q95:Q96"/>
    <mergeCell ref="Q97:Q98"/>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1:Q52"/>
    <mergeCell ref="AN63:AN64"/>
    <mergeCell ref="F64:G64"/>
    <mergeCell ref="P63:P64"/>
    <mergeCell ref="R63:R64"/>
    <mergeCell ref="S63:S64"/>
    <mergeCell ref="X63:X64"/>
    <mergeCell ref="Y63:Y64"/>
    <mergeCell ref="AB63:AB64"/>
    <mergeCell ref="F61:G61"/>
    <mergeCell ref="H61:H62"/>
    <mergeCell ref="I61:I62"/>
    <mergeCell ref="AC61:AC62"/>
    <mergeCell ref="AH61:AH62"/>
    <mergeCell ref="AN61:AN62"/>
    <mergeCell ref="F62:G62"/>
    <mergeCell ref="P61:P62"/>
    <mergeCell ref="R61:R62"/>
    <mergeCell ref="S61:S62"/>
    <mergeCell ref="T61:T62"/>
    <mergeCell ref="Y61:Y62"/>
    <mergeCell ref="AC63:AC64"/>
    <mergeCell ref="AH63:AH64"/>
    <mergeCell ref="T63:T64"/>
    <mergeCell ref="V63:V64"/>
    <mergeCell ref="W63:W64"/>
    <mergeCell ref="Q57:Q58"/>
    <mergeCell ref="Q59:Q60"/>
    <mergeCell ref="Q61:Q62"/>
    <mergeCell ref="Q63:Q64"/>
    <mergeCell ref="C63:C64"/>
    <mergeCell ref="E63:E64"/>
    <mergeCell ref="I63:I64"/>
    <mergeCell ref="AK45:AK46"/>
    <mergeCell ref="F32:G32"/>
    <mergeCell ref="V61:V62"/>
    <mergeCell ref="AJ63:AJ64"/>
    <mergeCell ref="AK63:AK64"/>
    <mergeCell ref="AL63:AL64"/>
    <mergeCell ref="AM61:AM62"/>
    <mergeCell ref="AH31:AH32"/>
    <mergeCell ref="AI31:AI32"/>
    <mergeCell ref="AJ31:AJ32"/>
    <mergeCell ref="Y33:Y34"/>
    <mergeCell ref="AB33:AB34"/>
    <mergeCell ref="AC33:AC34"/>
    <mergeCell ref="AH33:AH34"/>
    <mergeCell ref="AI33:AI34"/>
    <mergeCell ref="AJ33:AJ34"/>
    <mergeCell ref="AK31:AK32"/>
    <mergeCell ref="AL31:AL32"/>
    <mergeCell ref="AM31:AM32"/>
    <mergeCell ref="AJ35:AJ36"/>
    <mergeCell ref="AK35:AK36"/>
    <mergeCell ref="AL35:AL36"/>
    <mergeCell ref="AM35:AM36"/>
    <mergeCell ref="AM63:AM64"/>
    <mergeCell ref="AH37:AH38"/>
    <mergeCell ref="AB37:AB38"/>
    <mergeCell ref="AC37:AC38"/>
    <mergeCell ref="AI63:AI64"/>
    <mergeCell ref="F34:G34"/>
    <mergeCell ref="A31:A32"/>
    <mergeCell ref="B31:B32"/>
    <mergeCell ref="C31:C32"/>
    <mergeCell ref="E31:E32"/>
    <mergeCell ref="F31:G31"/>
    <mergeCell ref="H31:H32"/>
    <mergeCell ref="I31:I32"/>
    <mergeCell ref="P31:P32"/>
    <mergeCell ref="R31:R32"/>
    <mergeCell ref="S31:S32"/>
    <mergeCell ref="T31:T32"/>
    <mergeCell ref="V31:V32"/>
    <mergeCell ref="W31:W32"/>
    <mergeCell ref="X31:X32"/>
    <mergeCell ref="C33:C34"/>
    <mergeCell ref="E33:E34"/>
    <mergeCell ref="F33:G33"/>
    <mergeCell ref="H33:H34"/>
    <mergeCell ref="X33:X34"/>
    <mergeCell ref="AC31:AC32"/>
    <mergeCell ref="Y31:Y32"/>
    <mergeCell ref="A35:A36"/>
    <mergeCell ref="B35:B36"/>
    <mergeCell ref="C35:C36"/>
    <mergeCell ref="F35:G35"/>
    <mergeCell ref="Q53:Q54"/>
    <mergeCell ref="Q55:Q56"/>
    <mergeCell ref="H35:H36"/>
    <mergeCell ref="I35:I36"/>
    <mergeCell ref="A39:A40"/>
    <mergeCell ref="F63:G63"/>
    <mergeCell ref="H63:H64"/>
    <mergeCell ref="AM1:AM2"/>
    <mergeCell ref="AJ7:AJ8"/>
    <mergeCell ref="AK7:AK8"/>
    <mergeCell ref="AL7:AL8"/>
    <mergeCell ref="AM7:AM8"/>
    <mergeCell ref="AK11:AK12"/>
    <mergeCell ref="AL11:AL12"/>
    <mergeCell ref="AM11:AM12"/>
    <mergeCell ref="AJ9:AJ10"/>
    <mergeCell ref="AK9:AK10"/>
    <mergeCell ref="AL9:AL10"/>
    <mergeCell ref="AM9:AM10"/>
    <mergeCell ref="AK33:AK34"/>
    <mergeCell ref="AL33:AL34"/>
    <mergeCell ref="AM33:AM34"/>
    <mergeCell ref="AM5:AM6"/>
    <mergeCell ref="AM17:AM18"/>
    <mergeCell ref="AM27:AM28"/>
    <mergeCell ref="AM29:AM30"/>
    <mergeCell ref="AJ1:AJ2"/>
    <mergeCell ref="AK1:AK2"/>
    <mergeCell ref="AM19:AM20"/>
    <mergeCell ref="AL19:AL20"/>
    <mergeCell ref="AM23:AM24"/>
    <mergeCell ref="AJ19:AJ20"/>
    <mergeCell ref="AM21:AM22"/>
    <mergeCell ref="AM3:AM4"/>
    <mergeCell ref="AJ11:AJ12"/>
    <mergeCell ref="AM25:AM26"/>
    <mergeCell ref="AN1:AN2"/>
    <mergeCell ref="AM47:AM48"/>
    <mergeCell ref="AJ45:AJ46"/>
    <mergeCell ref="AN57:AN58"/>
    <mergeCell ref="E3:E4"/>
    <mergeCell ref="E5:E6"/>
    <mergeCell ref="E7:E8"/>
    <mergeCell ref="E9:E10"/>
    <mergeCell ref="E11:E12"/>
    <mergeCell ref="E13:E14"/>
    <mergeCell ref="E15:E16"/>
    <mergeCell ref="E17:E18"/>
    <mergeCell ref="E19:E20"/>
    <mergeCell ref="E21:E22"/>
    <mergeCell ref="E23:E24"/>
    <mergeCell ref="E25:E26"/>
    <mergeCell ref="E27:E28"/>
    <mergeCell ref="E29:E30"/>
    <mergeCell ref="E35:E36"/>
    <mergeCell ref="E37:E38"/>
    <mergeCell ref="E39:E40"/>
    <mergeCell ref="E41:E42"/>
    <mergeCell ref="E43:E44"/>
    <mergeCell ref="E45:E46"/>
    <mergeCell ref="E47:E48"/>
    <mergeCell ref="E49:E50"/>
    <mergeCell ref="E51:E52"/>
    <mergeCell ref="I33:I34"/>
    <mergeCell ref="AN39:AN40"/>
    <mergeCell ref="AN49:AN50"/>
    <mergeCell ref="AN51:AN52"/>
    <mergeCell ref="AL1:AL2"/>
    <mergeCell ref="AN3:AN4"/>
    <mergeCell ref="AN45:AN46"/>
    <mergeCell ref="AN47:AN48"/>
    <mergeCell ref="AN5:AN6"/>
    <mergeCell ref="AN7:AN8"/>
    <mergeCell ref="AN9:AN10"/>
    <mergeCell ref="AN11:AN12"/>
    <mergeCell ref="AN13:AN14"/>
    <mergeCell ref="AN15:AN16"/>
    <mergeCell ref="AN17:AN18"/>
    <mergeCell ref="AN19:AN20"/>
    <mergeCell ref="AN21:AN22"/>
    <mergeCell ref="AN23:AN24"/>
    <mergeCell ref="AN25:AN26"/>
    <mergeCell ref="AN27:AN28"/>
    <mergeCell ref="AN29:AN30"/>
    <mergeCell ref="AN35:AN36"/>
    <mergeCell ref="AN37:AN38"/>
    <mergeCell ref="AN31:AN32"/>
    <mergeCell ref="AN33:AN34"/>
    <mergeCell ref="AN43:AN44"/>
    <mergeCell ref="AN41:AN42"/>
    <mergeCell ref="AM39:AM40"/>
    <mergeCell ref="AL37:AL38"/>
    <mergeCell ref="AM37:AM38"/>
    <mergeCell ref="AC5:AC6"/>
    <mergeCell ref="I5:I6"/>
    <mergeCell ref="P5:P6"/>
    <mergeCell ref="R5:R6"/>
    <mergeCell ref="S5:S6"/>
    <mergeCell ref="T5:T6"/>
    <mergeCell ref="A3:A4"/>
    <mergeCell ref="B3:B4"/>
    <mergeCell ref="C3:C4"/>
    <mergeCell ref="AL3:AL4"/>
    <mergeCell ref="S3:S4"/>
    <mergeCell ref="T3:T4"/>
    <mergeCell ref="V3:V4"/>
    <mergeCell ref="W3:W4"/>
    <mergeCell ref="X3:X4"/>
    <mergeCell ref="Y3:Y4"/>
    <mergeCell ref="AH3:AH4"/>
    <mergeCell ref="AI3:AI4"/>
    <mergeCell ref="AJ3:AJ4"/>
    <mergeCell ref="AK3:AK4"/>
    <mergeCell ref="AH5:AH6"/>
    <mergeCell ref="AI5:AI6"/>
    <mergeCell ref="AJ5:AJ6"/>
    <mergeCell ref="AK5:AK6"/>
    <mergeCell ref="AL5:AL6"/>
    <mergeCell ref="A5:A6"/>
    <mergeCell ref="B5:B6"/>
    <mergeCell ref="Q3:Q4"/>
    <mergeCell ref="Q5:Q6"/>
    <mergeCell ref="J5:J6"/>
    <mergeCell ref="K5:L5"/>
    <mergeCell ref="O5:O6"/>
    <mergeCell ref="AC1:AC2"/>
    <mergeCell ref="AD1:AD2"/>
    <mergeCell ref="AE1:AF2"/>
    <mergeCell ref="AG1:AG2"/>
    <mergeCell ref="F3:G3"/>
    <mergeCell ref="H3:H4"/>
    <mergeCell ref="AB3:AB4"/>
    <mergeCell ref="AC3:AC4"/>
    <mergeCell ref="I3:I4"/>
    <mergeCell ref="P3:P4"/>
    <mergeCell ref="R3:R4"/>
    <mergeCell ref="AE3:AF4"/>
    <mergeCell ref="AG3:AG4"/>
    <mergeCell ref="F4:G4"/>
    <mergeCell ref="E1:E2"/>
    <mergeCell ref="Q1:Q2"/>
    <mergeCell ref="J1:J2"/>
    <mergeCell ref="K1:L2"/>
    <mergeCell ref="M1:M2"/>
    <mergeCell ref="N1:N2"/>
    <mergeCell ref="O1:O2"/>
    <mergeCell ref="J3:J4"/>
    <mergeCell ref="K3:L3"/>
    <mergeCell ref="M3:M4"/>
    <mergeCell ref="N3:N4"/>
    <mergeCell ref="O3:O4"/>
    <mergeCell ref="K4:L4"/>
    <mergeCell ref="AI1:AI2"/>
    <mergeCell ref="A1:A2"/>
    <mergeCell ref="B1:B2"/>
    <mergeCell ref="C5:C6"/>
    <mergeCell ref="F8:G8"/>
    <mergeCell ref="AB7:AB8"/>
    <mergeCell ref="AC7:AC8"/>
    <mergeCell ref="AH7:AH8"/>
    <mergeCell ref="AI7:AI8"/>
    <mergeCell ref="P7:P8"/>
    <mergeCell ref="R7:R8"/>
    <mergeCell ref="S7:S8"/>
    <mergeCell ref="F5:G5"/>
    <mergeCell ref="H5:H6"/>
    <mergeCell ref="AH1:AH2"/>
    <mergeCell ref="P1:P2"/>
    <mergeCell ref="R1:R2"/>
    <mergeCell ref="S1:S2"/>
    <mergeCell ref="T1:T2"/>
    <mergeCell ref="V1:V2"/>
    <mergeCell ref="W1:Y1"/>
    <mergeCell ref="V5:V6"/>
    <mergeCell ref="W5:W6"/>
    <mergeCell ref="X5:X6"/>
    <mergeCell ref="Y5:Y6"/>
    <mergeCell ref="F6:G6"/>
    <mergeCell ref="C1:C2"/>
    <mergeCell ref="D1:D2"/>
    <mergeCell ref="F1:G2"/>
    <mergeCell ref="H1:H2"/>
    <mergeCell ref="I1:I2"/>
    <mergeCell ref="AB1:AB2"/>
    <mergeCell ref="F9:G9"/>
    <mergeCell ref="H9:H10"/>
    <mergeCell ref="I9:I10"/>
    <mergeCell ref="AB5:AB6"/>
    <mergeCell ref="A7:A8"/>
    <mergeCell ref="C7:C8"/>
    <mergeCell ref="F7:G7"/>
    <mergeCell ref="H7:H8"/>
    <mergeCell ref="B7:B8"/>
    <mergeCell ref="T7:T8"/>
    <mergeCell ref="B11:B12"/>
    <mergeCell ref="C11:C12"/>
    <mergeCell ref="F11:G11"/>
    <mergeCell ref="H11:H12"/>
    <mergeCell ref="I11:I12"/>
    <mergeCell ref="F12:G12"/>
    <mergeCell ref="AB11:AB12"/>
    <mergeCell ref="A9:A10"/>
    <mergeCell ref="B9:B10"/>
    <mergeCell ref="C9:C10"/>
    <mergeCell ref="F10:G10"/>
    <mergeCell ref="V7:V8"/>
    <mergeCell ref="W7:W8"/>
    <mergeCell ref="X7:X8"/>
    <mergeCell ref="Y7:Y8"/>
    <mergeCell ref="V9:V10"/>
    <mergeCell ref="W9:W10"/>
    <mergeCell ref="X9:X10"/>
    <mergeCell ref="Y9:Y10"/>
    <mergeCell ref="P9:P10"/>
    <mergeCell ref="M5:M6"/>
    <mergeCell ref="N5:N6"/>
    <mergeCell ref="AC11:AC12"/>
    <mergeCell ref="AH11:AH12"/>
    <mergeCell ref="AI11:AI12"/>
    <mergeCell ref="P11:P12"/>
    <mergeCell ref="R11:R12"/>
    <mergeCell ref="S11:S12"/>
    <mergeCell ref="T11:T12"/>
    <mergeCell ref="V11:V12"/>
    <mergeCell ref="W11:W12"/>
    <mergeCell ref="X11:X12"/>
    <mergeCell ref="Y11:Y12"/>
    <mergeCell ref="AH9:AH10"/>
    <mergeCell ref="AI9:AI10"/>
    <mergeCell ref="AB9:AB10"/>
    <mergeCell ref="AC9:AC10"/>
    <mergeCell ref="I7:I8"/>
    <mergeCell ref="T9:T10"/>
    <mergeCell ref="R9:R10"/>
    <mergeCell ref="S9:S10"/>
    <mergeCell ref="Q7:Q8"/>
    <mergeCell ref="Q9:Q10"/>
    <mergeCell ref="Q11:Q12"/>
    <mergeCell ref="C15:C16"/>
    <mergeCell ref="F15:G15"/>
    <mergeCell ref="H15:H16"/>
    <mergeCell ref="I15:I16"/>
    <mergeCell ref="A13:A14"/>
    <mergeCell ref="B13:B14"/>
    <mergeCell ref="C13:C14"/>
    <mergeCell ref="F13:G13"/>
    <mergeCell ref="H13:H14"/>
    <mergeCell ref="F14:G14"/>
    <mergeCell ref="F16:G16"/>
    <mergeCell ref="P15:P16"/>
    <mergeCell ref="R15:R16"/>
    <mergeCell ref="S15:S16"/>
    <mergeCell ref="T15:T16"/>
    <mergeCell ref="Q13:Q14"/>
    <mergeCell ref="Q15:Q16"/>
    <mergeCell ref="J13:J14"/>
    <mergeCell ref="K13:L13"/>
    <mergeCell ref="M13:M14"/>
    <mergeCell ref="N13:N14"/>
    <mergeCell ref="O13:O14"/>
    <mergeCell ref="K14:L14"/>
    <mergeCell ref="J15:J16"/>
    <mergeCell ref="K15:L15"/>
    <mergeCell ref="M15:M16"/>
    <mergeCell ref="N15:N16"/>
    <mergeCell ref="O15:O16"/>
    <mergeCell ref="K16:L16"/>
    <mergeCell ref="AI13:AI14"/>
    <mergeCell ref="A11:A12"/>
    <mergeCell ref="AJ13:AJ14"/>
    <mergeCell ref="AK13:AK14"/>
    <mergeCell ref="AL13:AL14"/>
    <mergeCell ref="AM13:AM14"/>
    <mergeCell ref="AB13:AB14"/>
    <mergeCell ref="AC13:AC14"/>
    <mergeCell ref="AH13:AH14"/>
    <mergeCell ref="AJ15:AJ16"/>
    <mergeCell ref="AK15:AK16"/>
    <mergeCell ref="AL15:AL16"/>
    <mergeCell ref="AM15:AM16"/>
    <mergeCell ref="AB15:AB16"/>
    <mergeCell ref="AC15:AC16"/>
    <mergeCell ref="AH15:AH16"/>
    <mergeCell ref="AI15:AI16"/>
    <mergeCell ref="V13:V14"/>
    <mergeCell ref="W13:W14"/>
    <mergeCell ref="X13:X14"/>
    <mergeCell ref="Y13:Y14"/>
    <mergeCell ref="V15:V16"/>
    <mergeCell ref="W15:W16"/>
    <mergeCell ref="X15:X16"/>
    <mergeCell ref="Y15:Y16"/>
    <mergeCell ref="I13:I14"/>
    <mergeCell ref="P13:P14"/>
    <mergeCell ref="R13:R14"/>
    <mergeCell ref="S13:S14"/>
    <mergeCell ref="T13:T14"/>
    <mergeCell ref="A15:A16"/>
    <mergeCell ref="B15:B16"/>
    <mergeCell ref="P17:P18"/>
    <mergeCell ref="R17:R18"/>
    <mergeCell ref="S17:S18"/>
    <mergeCell ref="T17:T18"/>
    <mergeCell ref="A17:A18"/>
    <mergeCell ref="B17:B18"/>
    <mergeCell ref="C17:C18"/>
    <mergeCell ref="F17:G17"/>
    <mergeCell ref="H17:H18"/>
    <mergeCell ref="F18:G18"/>
    <mergeCell ref="AK17:AK18"/>
    <mergeCell ref="AL17:AL18"/>
    <mergeCell ref="V17:V18"/>
    <mergeCell ref="W17:W18"/>
    <mergeCell ref="X17:X18"/>
    <mergeCell ref="Y17:Y18"/>
    <mergeCell ref="Q17:Q18"/>
    <mergeCell ref="J17:J18"/>
    <mergeCell ref="K17:L17"/>
    <mergeCell ref="M17:M18"/>
    <mergeCell ref="N17:N18"/>
    <mergeCell ref="O17:O18"/>
    <mergeCell ref="K18:L18"/>
    <mergeCell ref="A19:A20"/>
    <mergeCell ref="B19:B20"/>
    <mergeCell ref="C19:C20"/>
    <mergeCell ref="AB17:AB18"/>
    <mergeCell ref="AC17:AC18"/>
    <mergeCell ref="I21:I22"/>
    <mergeCell ref="A21:A22"/>
    <mergeCell ref="B21:B22"/>
    <mergeCell ref="C21:C22"/>
    <mergeCell ref="F21:G21"/>
    <mergeCell ref="H21:H22"/>
    <mergeCell ref="AK21:AK22"/>
    <mergeCell ref="AL21:AL22"/>
    <mergeCell ref="W21:W22"/>
    <mergeCell ref="X21:X22"/>
    <mergeCell ref="F20:G20"/>
    <mergeCell ref="AB19:AB20"/>
    <mergeCell ref="AC19:AC20"/>
    <mergeCell ref="AH19:AH20"/>
    <mergeCell ref="AI19:AI20"/>
    <mergeCell ref="P19:P20"/>
    <mergeCell ref="R19:R20"/>
    <mergeCell ref="S19:S20"/>
    <mergeCell ref="T19:T20"/>
    <mergeCell ref="F19:G19"/>
    <mergeCell ref="H19:H20"/>
    <mergeCell ref="I19:I20"/>
    <mergeCell ref="AK19:AK20"/>
    <mergeCell ref="AH17:AH18"/>
    <mergeCell ref="AI17:AI18"/>
    <mergeCell ref="AJ17:AJ18"/>
    <mergeCell ref="I17:I18"/>
    <mergeCell ref="A23:A24"/>
    <mergeCell ref="B23:B24"/>
    <mergeCell ref="C23:C24"/>
    <mergeCell ref="I25:I26"/>
    <mergeCell ref="P25:P26"/>
    <mergeCell ref="R25:R26"/>
    <mergeCell ref="S25:S26"/>
    <mergeCell ref="F22:G22"/>
    <mergeCell ref="F23:G23"/>
    <mergeCell ref="H23:H24"/>
    <mergeCell ref="I23:I24"/>
    <mergeCell ref="AH21:AH22"/>
    <mergeCell ref="AL23:AL24"/>
    <mergeCell ref="AC23:AC24"/>
    <mergeCell ref="AH23:AH24"/>
    <mergeCell ref="AI23:AI24"/>
    <mergeCell ref="P23:P24"/>
    <mergeCell ref="R23:R24"/>
    <mergeCell ref="S23:S24"/>
    <mergeCell ref="T23:T24"/>
    <mergeCell ref="V23:V24"/>
    <mergeCell ref="W23:W24"/>
    <mergeCell ref="AB21:AB22"/>
    <mergeCell ref="AC21:AC22"/>
    <mergeCell ref="AI21:AI22"/>
    <mergeCell ref="AJ21:AJ22"/>
    <mergeCell ref="P21:P22"/>
    <mergeCell ref="R21:R22"/>
    <mergeCell ref="S21:S22"/>
    <mergeCell ref="T21:T22"/>
    <mergeCell ref="V21:V22"/>
    <mergeCell ref="AI25:AI26"/>
    <mergeCell ref="AJ25:AJ26"/>
    <mergeCell ref="F27:G27"/>
    <mergeCell ref="H27:H28"/>
    <mergeCell ref="I27:I28"/>
    <mergeCell ref="AJ27:AJ28"/>
    <mergeCell ref="T25:T26"/>
    <mergeCell ref="AH25:AH26"/>
    <mergeCell ref="AL25:AL26"/>
    <mergeCell ref="W25:W26"/>
    <mergeCell ref="F28:G28"/>
    <mergeCell ref="AB27:AB28"/>
    <mergeCell ref="AC27:AC28"/>
    <mergeCell ref="AH27:AH28"/>
    <mergeCell ref="F24:G24"/>
    <mergeCell ref="AB23:AB24"/>
    <mergeCell ref="X23:X24"/>
    <mergeCell ref="AB25:AB26"/>
    <mergeCell ref="F25:G25"/>
    <mergeCell ref="H25:H26"/>
    <mergeCell ref="K25:L25"/>
    <mergeCell ref="M25:M26"/>
    <mergeCell ref="N25:N26"/>
    <mergeCell ref="O25:O26"/>
    <mergeCell ref="K26:L26"/>
    <mergeCell ref="J27:J28"/>
    <mergeCell ref="K27:L27"/>
    <mergeCell ref="M27:M28"/>
    <mergeCell ref="N27:N28"/>
    <mergeCell ref="O27:O28"/>
    <mergeCell ref="K28:L28"/>
    <mergeCell ref="A27:A28"/>
    <mergeCell ref="B27:B28"/>
    <mergeCell ref="C27:C28"/>
    <mergeCell ref="AH29:AH30"/>
    <mergeCell ref="A29:A30"/>
    <mergeCell ref="B29:B30"/>
    <mergeCell ref="C29:C30"/>
    <mergeCell ref="F29:G29"/>
    <mergeCell ref="H29:H30"/>
    <mergeCell ref="F30:G30"/>
    <mergeCell ref="Y35:Y36"/>
    <mergeCell ref="A33:A34"/>
    <mergeCell ref="B33:B34"/>
    <mergeCell ref="V25:V26"/>
    <mergeCell ref="F36:G36"/>
    <mergeCell ref="AB35:AB36"/>
    <mergeCell ref="P27:P28"/>
    <mergeCell ref="R27:R28"/>
    <mergeCell ref="S27:S28"/>
    <mergeCell ref="T27:T28"/>
    <mergeCell ref="V27:V28"/>
    <mergeCell ref="W27:W28"/>
    <mergeCell ref="X27:X28"/>
    <mergeCell ref="Y27:Y28"/>
    <mergeCell ref="AB31:AB32"/>
    <mergeCell ref="P33:P34"/>
    <mergeCell ref="AC25:AC26"/>
    <mergeCell ref="F26:G26"/>
    <mergeCell ref="A25:A26"/>
    <mergeCell ref="B25:B26"/>
    <mergeCell ref="C25:C26"/>
    <mergeCell ref="J25:J26"/>
    <mergeCell ref="AI35:AI36"/>
    <mergeCell ref="P35:P36"/>
    <mergeCell ref="R35:R36"/>
    <mergeCell ref="S35:S36"/>
    <mergeCell ref="T35:T36"/>
    <mergeCell ref="AB29:AB30"/>
    <mergeCell ref="AC29:AC30"/>
    <mergeCell ref="I29:I30"/>
    <mergeCell ref="P29:P30"/>
    <mergeCell ref="R29:R30"/>
    <mergeCell ref="S29:S30"/>
    <mergeCell ref="T29:T30"/>
    <mergeCell ref="V35:V36"/>
    <mergeCell ref="W35:W36"/>
    <mergeCell ref="X35:X36"/>
    <mergeCell ref="V29:V30"/>
    <mergeCell ref="W29:W30"/>
    <mergeCell ref="X29:X30"/>
    <mergeCell ref="Y29:Y30"/>
    <mergeCell ref="R33:R34"/>
    <mergeCell ref="S33:S34"/>
    <mergeCell ref="T33:T34"/>
    <mergeCell ref="V33:V34"/>
    <mergeCell ref="J29:J30"/>
    <mergeCell ref="K29:L29"/>
    <mergeCell ref="M29:M30"/>
    <mergeCell ref="N29:N30"/>
    <mergeCell ref="O29:O30"/>
    <mergeCell ref="K30:L30"/>
    <mergeCell ref="J31:J32"/>
    <mergeCell ref="K31:L31"/>
    <mergeCell ref="M31:M32"/>
    <mergeCell ref="A43:A44"/>
    <mergeCell ref="B43:B44"/>
    <mergeCell ref="C43:C44"/>
    <mergeCell ref="F43:G43"/>
    <mergeCell ref="H43:H44"/>
    <mergeCell ref="F44:G44"/>
    <mergeCell ref="AK41:AK42"/>
    <mergeCell ref="AL41:AL42"/>
    <mergeCell ref="P43:P44"/>
    <mergeCell ref="R43:R44"/>
    <mergeCell ref="V41:V42"/>
    <mergeCell ref="W41:W42"/>
    <mergeCell ref="X41:X42"/>
    <mergeCell ref="I37:I38"/>
    <mergeCell ref="P37:P38"/>
    <mergeCell ref="R37:R38"/>
    <mergeCell ref="S37:S38"/>
    <mergeCell ref="T37:T38"/>
    <mergeCell ref="A37:A38"/>
    <mergeCell ref="B37:B38"/>
    <mergeCell ref="C37:C38"/>
    <mergeCell ref="V37:V38"/>
    <mergeCell ref="F37:G37"/>
    <mergeCell ref="H37:H38"/>
    <mergeCell ref="A41:A42"/>
    <mergeCell ref="B41:B42"/>
    <mergeCell ref="C41:C42"/>
    <mergeCell ref="F41:G41"/>
    <mergeCell ref="H41:H42"/>
    <mergeCell ref="F42:G42"/>
    <mergeCell ref="F38:G38"/>
    <mergeCell ref="F40:G40"/>
    <mergeCell ref="AB39:AB40"/>
    <mergeCell ref="AC39:AC40"/>
    <mergeCell ref="AH39:AH40"/>
    <mergeCell ref="AI39:AI40"/>
    <mergeCell ref="P39:P40"/>
    <mergeCell ref="R39:R40"/>
    <mergeCell ref="S39:S40"/>
    <mergeCell ref="T39:T40"/>
    <mergeCell ref="AB43:AB44"/>
    <mergeCell ref="AC43:AC44"/>
    <mergeCell ref="AH43:AH44"/>
    <mergeCell ref="AI43:AI44"/>
    <mergeCell ref="I41:I42"/>
    <mergeCell ref="P41:P42"/>
    <mergeCell ref="R41:R42"/>
    <mergeCell ref="S41:S42"/>
    <mergeCell ref="T41:T42"/>
    <mergeCell ref="I43:I44"/>
    <mergeCell ref="S43:S44"/>
    <mergeCell ref="T43:T44"/>
    <mergeCell ref="V43:V44"/>
    <mergeCell ref="AI41:AI42"/>
    <mergeCell ref="K42:L42"/>
    <mergeCell ref="J43:J44"/>
    <mergeCell ref="K43:L43"/>
    <mergeCell ref="M43:M44"/>
    <mergeCell ref="N43:N44"/>
    <mergeCell ref="O43:O44"/>
    <mergeCell ref="K44:L44"/>
    <mergeCell ref="AJ41:AJ42"/>
    <mergeCell ref="AK39:AK40"/>
    <mergeCell ref="AL39:AL40"/>
    <mergeCell ref="AJ39:AJ40"/>
    <mergeCell ref="W39:W40"/>
    <mergeCell ref="X39:X40"/>
    <mergeCell ref="A47:A48"/>
    <mergeCell ref="B47:B48"/>
    <mergeCell ref="C47:C48"/>
    <mergeCell ref="F47:G47"/>
    <mergeCell ref="H47:H48"/>
    <mergeCell ref="I47:I48"/>
    <mergeCell ref="F45:G45"/>
    <mergeCell ref="H45:H46"/>
    <mergeCell ref="F46:G46"/>
    <mergeCell ref="F48:G48"/>
    <mergeCell ref="AH45:AH46"/>
    <mergeCell ref="AI45:AI46"/>
    <mergeCell ref="I45:I46"/>
    <mergeCell ref="P45:P46"/>
    <mergeCell ref="R45:R46"/>
    <mergeCell ref="S45:S46"/>
    <mergeCell ref="T45:T46"/>
    <mergeCell ref="A45:A46"/>
    <mergeCell ref="J47:J48"/>
    <mergeCell ref="K47:L47"/>
    <mergeCell ref="M47:M48"/>
    <mergeCell ref="N47:N48"/>
    <mergeCell ref="O47:O48"/>
    <mergeCell ref="K48:L48"/>
    <mergeCell ref="N41:N42"/>
    <mergeCell ref="O41:O42"/>
    <mergeCell ref="R57:R58"/>
    <mergeCell ref="S57:S58"/>
    <mergeCell ref="T57:T58"/>
    <mergeCell ref="AL45:AL46"/>
    <mergeCell ref="AM45:AM46"/>
    <mergeCell ref="AB45:AB46"/>
    <mergeCell ref="AC45:AC46"/>
    <mergeCell ref="C51:C52"/>
    <mergeCell ref="F51:G51"/>
    <mergeCell ref="H51:H52"/>
    <mergeCell ref="I51:I52"/>
    <mergeCell ref="AH49:AH50"/>
    <mergeCell ref="AB47:AB48"/>
    <mergeCell ref="AC47:AC48"/>
    <mergeCell ref="AH47:AH48"/>
    <mergeCell ref="AI47:AI48"/>
    <mergeCell ref="P47:P48"/>
    <mergeCell ref="R47:R48"/>
    <mergeCell ref="S47:S48"/>
    <mergeCell ref="T47:T48"/>
    <mergeCell ref="V45:V46"/>
    <mergeCell ref="W45:W46"/>
    <mergeCell ref="X45:X46"/>
    <mergeCell ref="Y45:Y46"/>
    <mergeCell ref="E57:E58"/>
    <mergeCell ref="F52:G52"/>
    <mergeCell ref="X51:X52"/>
    <mergeCell ref="AK47:AK48"/>
    <mergeCell ref="AL47:AL48"/>
    <mergeCell ref="F53:G53"/>
    <mergeCell ref="J45:J46"/>
    <mergeCell ref="K45:L45"/>
    <mergeCell ref="A49:A50"/>
    <mergeCell ref="B49:B50"/>
    <mergeCell ref="Y51:Y52"/>
    <mergeCell ref="AB51:AB52"/>
    <mergeCell ref="AC51:AC52"/>
    <mergeCell ref="AH51:AH52"/>
    <mergeCell ref="AI51:AI52"/>
    <mergeCell ref="P51:P52"/>
    <mergeCell ref="R51:R52"/>
    <mergeCell ref="S51:S52"/>
    <mergeCell ref="T51:T52"/>
    <mergeCell ref="V51:V52"/>
    <mergeCell ref="AI49:AI50"/>
    <mergeCell ref="AJ49:AJ50"/>
    <mergeCell ref="AK49:AK50"/>
    <mergeCell ref="AL49:AL50"/>
    <mergeCell ref="AM49:AM50"/>
    <mergeCell ref="AB49:AB50"/>
    <mergeCell ref="AC49:AC50"/>
    <mergeCell ref="J49:J50"/>
    <mergeCell ref="K49:L49"/>
    <mergeCell ref="M49:M50"/>
    <mergeCell ref="N49:N50"/>
    <mergeCell ref="O49:O50"/>
    <mergeCell ref="K50:L50"/>
    <mergeCell ref="J51:J52"/>
    <mergeCell ref="K51:L51"/>
    <mergeCell ref="M51:M52"/>
    <mergeCell ref="N51:N52"/>
    <mergeCell ref="O51:O52"/>
    <mergeCell ref="K52:L52"/>
    <mergeCell ref="V19:V20"/>
    <mergeCell ref="W19:W20"/>
    <mergeCell ref="X19:X20"/>
    <mergeCell ref="Y19:Y20"/>
    <mergeCell ref="X49:X50"/>
    <mergeCell ref="Y49:Y50"/>
    <mergeCell ref="Y21:Y22"/>
    <mergeCell ref="Y23:Y24"/>
    <mergeCell ref="C49:C50"/>
    <mergeCell ref="F49:G49"/>
    <mergeCell ref="H49:H50"/>
    <mergeCell ref="F50:G50"/>
    <mergeCell ref="B45:B46"/>
    <mergeCell ref="C45:C46"/>
    <mergeCell ref="AK29:AK30"/>
    <mergeCell ref="AL29:AL30"/>
    <mergeCell ref="AK27:AK28"/>
    <mergeCell ref="AL27:AL28"/>
    <mergeCell ref="AJ23:AJ24"/>
    <mergeCell ref="AK23:AK24"/>
    <mergeCell ref="AK25:AK26"/>
    <mergeCell ref="Y39:Y40"/>
    <mergeCell ref="W33:W34"/>
    <mergeCell ref="AC35:AC36"/>
    <mergeCell ref="AH35:AH36"/>
    <mergeCell ref="AI29:AI30"/>
    <mergeCell ref="AJ29:AJ30"/>
    <mergeCell ref="W37:W38"/>
    <mergeCell ref="X37:X38"/>
    <mergeCell ref="AI27:AI28"/>
    <mergeCell ref="X25:X26"/>
    <mergeCell ref="Y25:Y26"/>
    <mergeCell ref="Y37:Y38"/>
    <mergeCell ref="V39:V40"/>
    <mergeCell ref="AL53:AL54"/>
    <mergeCell ref="I49:I50"/>
    <mergeCell ref="P49:P50"/>
    <mergeCell ref="R49:R50"/>
    <mergeCell ref="S49:S50"/>
    <mergeCell ref="T49:T50"/>
    <mergeCell ref="V49:V50"/>
    <mergeCell ref="W49:W50"/>
    <mergeCell ref="B53:B54"/>
    <mergeCell ref="C53:C54"/>
    <mergeCell ref="E53:E54"/>
    <mergeCell ref="AK43:AK44"/>
    <mergeCell ref="AI37:AI38"/>
    <mergeCell ref="AK37:AK38"/>
    <mergeCell ref="AJ47:AJ48"/>
    <mergeCell ref="B39:B40"/>
    <mergeCell ref="C39:C40"/>
    <mergeCell ref="F39:G39"/>
    <mergeCell ref="H39:H40"/>
    <mergeCell ref="I39:I40"/>
    <mergeCell ref="AJ37:AJ38"/>
    <mergeCell ref="J39:J40"/>
    <mergeCell ref="K39:L39"/>
    <mergeCell ref="M39:M40"/>
    <mergeCell ref="N39:N40"/>
    <mergeCell ref="O39:O40"/>
    <mergeCell ref="K40:L40"/>
    <mergeCell ref="J41:J42"/>
    <mergeCell ref="K41:L41"/>
    <mergeCell ref="M41:M42"/>
    <mergeCell ref="B57:B58"/>
    <mergeCell ref="C57:C58"/>
    <mergeCell ref="W51:W52"/>
    <mergeCell ref="F58:G58"/>
    <mergeCell ref="A51:A52"/>
    <mergeCell ref="B51:B52"/>
    <mergeCell ref="A55:A56"/>
    <mergeCell ref="B55:B56"/>
    <mergeCell ref="C55:C56"/>
    <mergeCell ref="F57:G57"/>
    <mergeCell ref="H57:H58"/>
    <mergeCell ref="AJ51:AJ52"/>
    <mergeCell ref="AK51:AK52"/>
    <mergeCell ref="H55:H56"/>
    <mergeCell ref="I55:I56"/>
    <mergeCell ref="F56:G56"/>
    <mergeCell ref="P55:P56"/>
    <mergeCell ref="R55:R56"/>
    <mergeCell ref="S55:S56"/>
    <mergeCell ref="T55:T56"/>
    <mergeCell ref="V55:V56"/>
    <mergeCell ref="W55:W56"/>
    <mergeCell ref="X55:X56"/>
    <mergeCell ref="Y55:Y56"/>
    <mergeCell ref="AB55:AB56"/>
    <mergeCell ref="AK53:AK54"/>
    <mergeCell ref="E55:E56"/>
    <mergeCell ref="A53:A54"/>
    <mergeCell ref="I57:I58"/>
    <mergeCell ref="P57:P58"/>
    <mergeCell ref="H53:H54"/>
    <mergeCell ref="I53:I54"/>
    <mergeCell ref="AN55:AN56"/>
    <mergeCell ref="AL51:AL52"/>
    <mergeCell ref="AM51:AM52"/>
    <mergeCell ref="AH57:AH58"/>
    <mergeCell ref="AI57:AI58"/>
    <mergeCell ref="AJ57:AJ58"/>
    <mergeCell ref="AK57:AK58"/>
    <mergeCell ref="AL57:AL58"/>
    <mergeCell ref="AM57:AM58"/>
    <mergeCell ref="AB57:AB58"/>
    <mergeCell ref="AC57:AC58"/>
    <mergeCell ref="AM41:AM42"/>
    <mergeCell ref="AB41:AB42"/>
    <mergeCell ref="AC41:AC42"/>
    <mergeCell ref="AH41:AH42"/>
    <mergeCell ref="AJ43:AJ44"/>
    <mergeCell ref="AM53:AM54"/>
    <mergeCell ref="AN53:AN54"/>
    <mergeCell ref="AC55:AC56"/>
    <mergeCell ref="AH55:AH56"/>
    <mergeCell ref="AI55:AI56"/>
    <mergeCell ref="AJ55:AJ56"/>
    <mergeCell ref="AK55:AK56"/>
    <mergeCell ref="AL55:AL56"/>
    <mergeCell ref="AM55:AM56"/>
    <mergeCell ref="AC53:AC54"/>
    <mergeCell ref="AH53:AH54"/>
    <mergeCell ref="AI53:AI54"/>
    <mergeCell ref="AJ53:AJ54"/>
    <mergeCell ref="AB53:AB54"/>
    <mergeCell ref="AL43:AL44"/>
    <mergeCell ref="AM43:AM44"/>
    <mergeCell ref="A63:A64"/>
    <mergeCell ref="B63:B64"/>
    <mergeCell ref="AM59:AM60"/>
    <mergeCell ref="P59:P60"/>
    <mergeCell ref="R59:R60"/>
    <mergeCell ref="S59:S60"/>
    <mergeCell ref="Y41:Y42"/>
    <mergeCell ref="W57:W58"/>
    <mergeCell ref="X57:X58"/>
    <mergeCell ref="Y57:Y58"/>
    <mergeCell ref="V47:V48"/>
    <mergeCell ref="W47:W48"/>
    <mergeCell ref="X47:X48"/>
    <mergeCell ref="Y47:Y48"/>
    <mergeCell ref="W43:W44"/>
    <mergeCell ref="X43:X44"/>
    <mergeCell ref="Y43:Y44"/>
    <mergeCell ref="V57:V58"/>
    <mergeCell ref="F54:G54"/>
    <mergeCell ref="P53:P54"/>
    <mergeCell ref="R53:R54"/>
    <mergeCell ref="S53:S54"/>
    <mergeCell ref="T53:T54"/>
    <mergeCell ref="V53:V54"/>
    <mergeCell ref="W53:W54"/>
    <mergeCell ref="X53:X54"/>
    <mergeCell ref="Y53:Y54"/>
    <mergeCell ref="F55:G55"/>
    <mergeCell ref="A57:A58"/>
    <mergeCell ref="AB59:AB60"/>
    <mergeCell ref="A59:A60"/>
    <mergeCell ref="B59:B60"/>
    <mergeCell ref="C59:C60"/>
    <mergeCell ref="E59:E60"/>
    <mergeCell ref="F59:G59"/>
    <mergeCell ref="H59:H60"/>
    <mergeCell ref="I59:I60"/>
    <mergeCell ref="AC59:AC60"/>
    <mergeCell ref="AH59:AH60"/>
    <mergeCell ref="AI59:AI60"/>
    <mergeCell ref="AJ59:AJ60"/>
    <mergeCell ref="AK59:AK60"/>
    <mergeCell ref="AL59:AL60"/>
    <mergeCell ref="AI61:AI62"/>
    <mergeCell ref="AJ61:AJ62"/>
    <mergeCell ref="AK61:AK62"/>
    <mergeCell ref="AL61:AL62"/>
    <mergeCell ref="W61:W62"/>
    <mergeCell ref="X61:X62"/>
    <mergeCell ref="A61:A62"/>
    <mergeCell ref="B61:B62"/>
    <mergeCell ref="C61:C62"/>
    <mergeCell ref="E61:E62"/>
    <mergeCell ref="AB61:AB62"/>
    <mergeCell ref="J59:J60"/>
    <mergeCell ref="K59:L59"/>
    <mergeCell ref="M59:M60"/>
    <mergeCell ref="N59:N60"/>
    <mergeCell ref="O59:O60"/>
    <mergeCell ref="AN59:AN60"/>
    <mergeCell ref="F60:G60"/>
    <mergeCell ref="A65:A66"/>
    <mergeCell ref="B65:B66"/>
    <mergeCell ref="C65:C66"/>
    <mergeCell ref="E65:E66"/>
    <mergeCell ref="F65:G65"/>
    <mergeCell ref="H65:H66"/>
    <mergeCell ref="I65:I66"/>
    <mergeCell ref="P65:P66"/>
    <mergeCell ref="R65:R66"/>
    <mergeCell ref="S65:S66"/>
    <mergeCell ref="T65:T66"/>
    <mergeCell ref="V65:V66"/>
    <mergeCell ref="W65:W66"/>
    <mergeCell ref="X65:X66"/>
    <mergeCell ref="Y65:Y66"/>
    <mergeCell ref="AM65:AM66"/>
    <mergeCell ref="AN65:AN66"/>
    <mergeCell ref="F66:G66"/>
    <mergeCell ref="AB65:AB66"/>
    <mergeCell ref="AC65:AC66"/>
    <mergeCell ref="AH65:AH66"/>
    <mergeCell ref="AI65:AI66"/>
    <mergeCell ref="AJ65:AJ66"/>
    <mergeCell ref="AK65:AK66"/>
    <mergeCell ref="AL65:AL66"/>
    <mergeCell ref="T59:T60"/>
    <mergeCell ref="V59:V60"/>
    <mergeCell ref="W59:W60"/>
    <mergeCell ref="X59:X60"/>
    <mergeCell ref="Y59:Y60"/>
    <mergeCell ref="A67:A68"/>
    <mergeCell ref="B67:B68"/>
    <mergeCell ref="C67:C68"/>
    <mergeCell ref="E67:E68"/>
    <mergeCell ref="F67:G67"/>
    <mergeCell ref="H67:H68"/>
    <mergeCell ref="I67:I68"/>
    <mergeCell ref="Y67:Y68"/>
    <mergeCell ref="K60:L60"/>
    <mergeCell ref="J61:J62"/>
    <mergeCell ref="K61:L61"/>
    <mergeCell ref="M61:M62"/>
    <mergeCell ref="N61:N62"/>
    <mergeCell ref="O61:O62"/>
    <mergeCell ref="K62:L62"/>
    <mergeCell ref="J63:J64"/>
    <mergeCell ref="K63:L63"/>
    <mergeCell ref="M63:M64"/>
    <mergeCell ref="N63:N64"/>
    <mergeCell ref="O63:O64"/>
    <mergeCell ref="K64:L64"/>
    <mergeCell ref="J65:J66"/>
    <mergeCell ref="F71:G71"/>
    <mergeCell ref="H71:H72"/>
    <mergeCell ref="I71:I72"/>
    <mergeCell ref="AC69:AC70"/>
    <mergeCell ref="AH69:AH70"/>
    <mergeCell ref="AI69:AI70"/>
    <mergeCell ref="AJ69:AJ70"/>
    <mergeCell ref="A69:A70"/>
    <mergeCell ref="B69:B70"/>
    <mergeCell ref="C69:C70"/>
    <mergeCell ref="E69:E70"/>
    <mergeCell ref="F69:G69"/>
    <mergeCell ref="H69:H70"/>
    <mergeCell ref="I69:I70"/>
    <mergeCell ref="P69:P70"/>
    <mergeCell ref="R69:R70"/>
    <mergeCell ref="S69:S70"/>
    <mergeCell ref="T69:T70"/>
    <mergeCell ref="V69:V70"/>
    <mergeCell ref="W69:W70"/>
    <mergeCell ref="J69:J70"/>
    <mergeCell ref="K69:L69"/>
    <mergeCell ref="AK69:AK70"/>
    <mergeCell ref="AL69:AL70"/>
    <mergeCell ref="AM69:AM70"/>
    <mergeCell ref="AN69:AN70"/>
    <mergeCell ref="F70:G70"/>
    <mergeCell ref="AJ67:AJ68"/>
    <mergeCell ref="AK67:AK68"/>
    <mergeCell ref="AL67:AL68"/>
    <mergeCell ref="AM67:AM68"/>
    <mergeCell ref="AN67:AN68"/>
    <mergeCell ref="F68:G68"/>
    <mergeCell ref="AB69:AB70"/>
    <mergeCell ref="AB67:AB68"/>
    <mergeCell ref="AC67:AC68"/>
    <mergeCell ref="AH67:AH68"/>
    <mergeCell ref="AI67:AI68"/>
    <mergeCell ref="P67:P68"/>
    <mergeCell ref="R67:R68"/>
    <mergeCell ref="S67:S68"/>
    <mergeCell ref="T67:T68"/>
    <mergeCell ref="V67:V68"/>
    <mergeCell ref="W67:W68"/>
    <mergeCell ref="X67:X68"/>
    <mergeCell ref="X69:X70"/>
    <mergeCell ref="Y69:Y70"/>
    <mergeCell ref="J67:J68"/>
    <mergeCell ref="K67:L67"/>
    <mergeCell ref="M67:M68"/>
    <mergeCell ref="N67:N68"/>
    <mergeCell ref="O67:O68"/>
    <mergeCell ref="K68:L68"/>
    <mergeCell ref="A73:A74"/>
    <mergeCell ref="B73:B74"/>
    <mergeCell ref="C73:C74"/>
    <mergeCell ref="E73:E74"/>
    <mergeCell ref="F73:G73"/>
    <mergeCell ref="H73:H74"/>
    <mergeCell ref="I73:I74"/>
    <mergeCell ref="AC71:AC72"/>
    <mergeCell ref="AH71:AH72"/>
    <mergeCell ref="AI71:AI72"/>
    <mergeCell ref="AJ71:AJ72"/>
    <mergeCell ref="AK71:AK72"/>
    <mergeCell ref="AL71:AL72"/>
    <mergeCell ref="AM71:AM72"/>
    <mergeCell ref="AN71:AN72"/>
    <mergeCell ref="F72:G72"/>
    <mergeCell ref="P71:P72"/>
    <mergeCell ref="R71:R72"/>
    <mergeCell ref="S71:S72"/>
    <mergeCell ref="T71:T72"/>
    <mergeCell ref="V71:V72"/>
    <mergeCell ref="W71:W72"/>
    <mergeCell ref="X71:X72"/>
    <mergeCell ref="Y71:Y72"/>
    <mergeCell ref="AB71:AB72"/>
    <mergeCell ref="A71:A72"/>
    <mergeCell ref="B71:B72"/>
    <mergeCell ref="C71:C72"/>
    <mergeCell ref="E71:E72"/>
    <mergeCell ref="AC73:AC74"/>
    <mergeCell ref="AH73:AH74"/>
    <mergeCell ref="AI73:AI74"/>
    <mergeCell ref="AJ73:AJ74"/>
    <mergeCell ref="AK73:AK74"/>
    <mergeCell ref="AL73:AL74"/>
    <mergeCell ref="AM73:AM74"/>
    <mergeCell ref="AN73:AN74"/>
    <mergeCell ref="F74:G74"/>
    <mergeCell ref="P73:P74"/>
    <mergeCell ref="R73:R74"/>
    <mergeCell ref="S73:S74"/>
    <mergeCell ref="T73:T74"/>
    <mergeCell ref="V73:V74"/>
    <mergeCell ref="W73:W74"/>
    <mergeCell ref="X73:X74"/>
    <mergeCell ref="Y73:Y74"/>
    <mergeCell ref="AB73:AB74"/>
    <mergeCell ref="AK75:AK76"/>
    <mergeCell ref="AL75:AL76"/>
    <mergeCell ref="AM75:AM76"/>
    <mergeCell ref="AN75:AN76"/>
    <mergeCell ref="F76:G76"/>
    <mergeCell ref="P75:P76"/>
    <mergeCell ref="R75:R76"/>
    <mergeCell ref="S75:S76"/>
    <mergeCell ref="T75:T76"/>
    <mergeCell ref="V75:V76"/>
    <mergeCell ref="W75:W76"/>
    <mergeCell ref="X75:X76"/>
    <mergeCell ref="Y75:Y76"/>
    <mergeCell ref="AB75:AB76"/>
    <mergeCell ref="AC75:AC76"/>
    <mergeCell ref="AH75:AH76"/>
    <mergeCell ref="AI75:AI76"/>
    <mergeCell ref="A75:A76"/>
    <mergeCell ref="B75:B76"/>
    <mergeCell ref="C75:C76"/>
    <mergeCell ref="E75:E76"/>
    <mergeCell ref="F75:G75"/>
    <mergeCell ref="H75:H76"/>
    <mergeCell ref="I75:I76"/>
    <mergeCell ref="J79:J80"/>
    <mergeCell ref="K79:L79"/>
    <mergeCell ref="M79:M80"/>
    <mergeCell ref="N79:N80"/>
    <mergeCell ref="O79:O80"/>
    <mergeCell ref="K80:L80"/>
    <mergeCell ref="A77:A78"/>
    <mergeCell ref="B77:B78"/>
    <mergeCell ref="C77:C78"/>
    <mergeCell ref="E77:E78"/>
    <mergeCell ref="F77:G77"/>
    <mergeCell ref="H77:H78"/>
    <mergeCell ref="I77:I78"/>
    <mergeCell ref="AJ75:AJ76"/>
    <mergeCell ref="AC77:AC78"/>
    <mergeCell ref="AH77:AH78"/>
    <mergeCell ref="AI77:AI78"/>
    <mergeCell ref="AJ77:AJ78"/>
    <mergeCell ref="AK77:AK78"/>
    <mergeCell ref="AL77:AL78"/>
    <mergeCell ref="AM77:AM78"/>
    <mergeCell ref="AN77:AN78"/>
    <mergeCell ref="F78:G78"/>
    <mergeCell ref="P77:P78"/>
    <mergeCell ref="R77:R78"/>
    <mergeCell ref="S77:S78"/>
    <mergeCell ref="T77:T78"/>
    <mergeCell ref="V77:V78"/>
    <mergeCell ref="W77:W78"/>
    <mergeCell ref="X77:X78"/>
    <mergeCell ref="Y77:Y78"/>
    <mergeCell ref="AB77:AB78"/>
    <mergeCell ref="J77:J78"/>
    <mergeCell ref="K77:L77"/>
    <mergeCell ref="M77:M78"/>
    <mergeCell ref="N77:N78"/>
    <mergeCell ref="O77:O78"/>
    <mergeCell ref="K78:L78"/>
    <mergeCell ref="J75:J76"/>
    <mergeCell ref="K75:L75"/>
    <mergeCell ref="M75:M76"/>
    <mergeCell ref="N75:N76"/>
    <mergeCell ref="O75:O76"/>
    <mergeCell ref="K76:L76"/>
    <mergeCell ref="A81:A82"/>
    <mergeCell ref="B81:B82"/>
    <mergeCell ref="C81:C82"/>
    <mergeCell ref="E81:E82"/>
    <mergeCell ref="F81:G81"/>
    <mergeCell ref="H81:H82"/>
    <mergeCell ref="I81:I82"/>
    <mergeCell ref="AC79:AC80"/>
    <mergeCell ref="AH79:AH80"/>
    <mergeCell ref="AI79:AI80"/>
    <mergeCell ref="AJ79:AJ80"/>
    <mergeCell ref="AK79:AK80"/>
    <mergeCell ref="AL79:AL80"/>
    <mergeCell ref="AM79:AM80"/>
    <mergeCell ref="AN79:AN80"/>
    <mergeCell ref="F80:G80"/>
    <mergeCell ref="P79:P80"/>
    <mergeCell ref="R79:R80"/>
    <mergeCell ref="S79:S80"/>
    <mergeCell ref="T79:T80"/>
    <mergeCell ref="V79:V80"/>
    <mergeCell ref="W79:W80"/>
    <mergeCell ref="X79:X80"/>
    <mergeCell ref="Y79:Y80"/>
    <mergeCell ref="AB79:AB80"/>
    <mergeCell ref="A79:A80"/>
    <mergeCell ref="B79:B80"/>
    <mergeCell ref="C79:C80"/>
    <mergeCell ref="E79:E80"/>
    <mergeCell ref="F79:G79"/>
    <mergeCell ref="H79:H80"/>
    <mergeCell ref="I79:I80"/>
    <mergeCell ref="AC81:AC82"/>
    <mergeCell ref="AH81:AH82"/>
    <mergeCell ref="AI81:AI82"/>
    <mergeCell ref="AJ81:AJ82"/>
    <mergeCell ref="AK81:AK82"/>
    <mergeCell ref="AL81:AL82"/>
    <mergeCell ref="AM81:AM82"/>
    <mergeCell ref="AN81:AN82"/>
    <mergeCell ref="F82:G82"/>
    <mergeCell ref="P81:P82"/>
    <mergeCell ref="R81:R82"/>
    <mergeCell ref="S81:S82"/>
    <mergeCell ref="T81:T82"/>
    <mergeCell ref="V81:V82"/>
    <mergeCell ref="W81:W82"/>
    <mergeCell ref="X81:X82"/>
    <mergeCell ref="Y81:Y82"/>
    <mergeCell ref="AB81:AB82"/>
    <mergeCell ref="J81:J82"/>
    <mergeCell ref="K81:L81"/>
    <mergeCell ref="M81:M82"/>
    <mergeCell ref="N81:N82"/>
    <mergeCell ref="O81:O82"/>
    <mergeCell ref="K82:L82"/>
    <mergeCell ref="AK83:AK84"/>
    <mergeCell ref="AL83:AL84"/>
    <mergeCell ref="AM83:AM84"/>
    <mergeCell ref="AN83:AN84"/>
    <mergeCell ref="F84:G84"/>
    <mergeCell ref="P83:P84"/>
    <mergeCell ref="R83:R84"/>
    <mergeCell ref="S83:S84"/>
    <mergeCell ref="T83:T84"/>
    <mergeCell ref="V83:V84"/>
    <mergeCell ref="W83:W84"/>
    <mergeCell ref="X83:X84"/>
    <mergeCell ref="Y83:Y84"/>
    <mergeCell ref="AB83:AB84"/>
    <mergeCell ref="A83:A84"/>
    <mergeCell ref="B83:B84"/>
    <mergeCell ref="C83:C84"/>
    <mergeCell ref="E83:E84"/>
    <mergeCell ref="F83:G83"/>
    <mergeCell ref="H83:H84"/>
    <mergeCell ref="I83:I84"/>
    <mergeCell ref="J83:J84"/>
    <mergeCell ref="K83:L83"/>
    <mergeCell ref="M83:M84"/>
    <mergeCell ref="N83:N84"/>
    <mergeCell ref="O83:O84"/>
    <mergeCell ref="K84:L84"/>
    <mergeCell ref="J87:J88"/>
    <mergeCell ref="K87:L87"/>
    <mergeCell ref="M87:M88"/>
    <mergeCell ref="N87:N88"/>
    <mergeCell ref="O87:O88"/>
    <mergeCell ref="K88:L88"/>
    <mergeCell ref="A85:A86"/>
    <mergeCell ref="B85:B86"/>
    <mergeCell ref="C85:C86"/>
    <mergeCell ref="E85:E86"/>
    <mergeCell ref="F85:G85"/>
    <mergeCell ref="H85:H86"/>
    <mergeCell ref="I85:I86"/>
    <mergeCell ref="AC83:AC84"/>
    <mergeCell ref="AH83:AH84"/>
    <mergeCell ref="AI83:AI84"/>
    <mergeCell ref="AJ83:AJ84"/>
    <mergeCell ref="AC85:AC86"/>
    <mergeCell ref="AH85:AH86"/>
    <mergeCell ref="AI85:AI86"/>
    <mergeCell ref="AJ85:AJ86"/>
    <mergeCell ref="AK85:AK86"/>
    <mergeCell ref="AL85:AL86"/>
    <mergeCell ref="AM85:AM86"/>
    <mergeCell ref="AN85:AN86"/>
    <mergeCell ref="F86:G86"/>
    <mergeCell ref="P85:P86"/>
    <mergeCell ref="R85:R86"/>
    <mergeCell ref="S85:S86"/>
    <mergeCell ref="T85:T86"/>
    <mergeCell ref="V85:V86"/>
    <mergeCell ref="W85:W86"/>
    <mergeCell ref="X85:X86"/>
    <mergeCell ref="Y85:Y86"/>
    <mergeCell ref="AB85:AB86"/>
    <mergeCell ref="J85:J86"/>
    <mergeCell ref="K85:L85"/>
    <mergeCell ref="M85:M86"/>
    <mergeCell ref="N85:N86"/>
    <mergeCell ref="O85:O86"/>
    <mergeCell ref="K86:L86"/>
    <mergeCell ref="A89:A90"/>
    <mergeCell ref="B89:B90"/>
    <mergeCell ref="C89:C90"/>
    <mergeCell ref="E89:E90"/>
    <mergeCell ref="F89:G89"/>
    <mergeCell ref="H89:H90"/>
    <mergeCell ref="I89:I90"/>
    <mergeCell ref="AC87:AC88"/>
    <mergeCell ref="AH87:AH88"/>
    <mergeCell ref="AI87:AI88"/>
    <mergeCell ref="AJ87:AJ88"/>
    <mergeCell ref="AK87:AK88"/>
    <mergeCell ref="AL87:AL88"/>
    <mergeCell ref="AM87:AM88"/>
    <mergeCell ref="AN87:AN88"/>
    <mergeCell ref="F88:G88"/>
    <mergeCell ref="P87:P88"/>
    <mergeCell ref="R87:R88"/>
    <mergeCell ref="S87:S88"/>
    <mergeCell ref="T87:T88"/>
    <mergeCell ref="V87:V88"/>
    <mergeCell ref="W87:W88"/>
    <mergeCell ref="X87:X88"/>
    <mergeCell ref="Y87:Y88"/>
    <mergeCell ref="AB87:AB88"/>
    <mergeCell ref="A87:A88"/>
    <mergeCell ref="B87:B88"/>
    <mergeCell ref="C87:C88"/>
    <mergeCell ref="E87:E88"/>
    <mergeCell ref="F87:G87"/>
    <mergeCell ref="H87:H88"/>
    <mergeCell ref="I87:I88"/>
    <mergeCell ref="AC89:AC90"/>
    <mergeCell ref="AH89:AH90"/>
    <mergeCell ref="AI89:AI90"/>
    <mergeCell ref="AJ89:AJ90"/>
    <mergeCell ref="AK89:AK90"/>
    <mergeCell ref="AL89:AL90"/>
    <mergeCell ref="AM89:AM90"/>
    <mergeCell ref="AN89:AN90"/>
    <mergeCell ref="F90:G90"/>
    <mergeCell ref="P89:P90"/>
    <mergeCell ref="R89:R90"/>
    <mergeCell ref="S89:S90"/>
    <mergeCell ref="T89:T90"/>
    <mergeCell ref="V89:V90"/>
    <mergeCell ref="W89:W90"/>
    <mergeCell ref="X89:X90"/>
    <mergeCell ref="Y89:Y90"/>
    <mergeCell ref="AB89:AB90"/>
    <mergeCell ref="J89:J90"/>
    <mergeCell ref="K89:L89"/>
    <mergeCell ref="M89:M90"/>
    <mergeCell ref="N89:N90"/>
    <mergeCell ref="O89:O90"/>
    <mergeCell ref="K90:L90"/>
    <mergeCell ref="AK91:AK92"/>
    <mergeCell ref="AL91:AL92"/>
    <mergeCell ref="AM91:AM92"/>
    <mergeCell ref="AN91:AN92"/>
    <mergeCell ref="F92:G92"/>
    <mergeCell ref="P91:P92"/>
    <mergeCell ref="R91:R92"/>
    <mergeCell ref="S91:S92"/>
    <mergeCell ref="T91:T92"/>
    <mergeCell ref="V91:V92"/>
    <mergeCell ref="W91:W92"/>
    <mergeCell ref="X91:X92"/>
    <mergeCell ref="Y91:Y92"/>
    <mergeCell ref="AB91:AB92"/>
    <mergeCell ref="A91:A92"/>
    <mergeCell ref="B91:B92"/>
    <mergeCell ref="C91:C92"/>
    <mergeCell ref="E91:E92"/>
    <mergeCell ref="F91:G91"/>
    <mergeCell ref="H91:H92"/>
    <mergeCell ref="I91:I92"/>
    <mergeCell ref="J91:J92"/>
    <mergeCell ref="K91:L91"/>
    <mergeCell ref="M91:M92"/>
    <mergeCell ref="N91:N92"/>
    <mergeCell ref="O91:O92"/>
    <mergeCell ref="K92:L92"/>
    <mergeCell ref="J95:J96"/>
    <mergeCell ref="K95:L95"/>
    <mergeCell ref="M95:M96"/>
    <mergeCell ref="N95:N96"/>
    <mergeCell ref="O95:O96"/>
    <mergeCell ref="K96:L96"/>
    <mergeCell ref="A93:A94"/>
    <mergeCell ref="B93:B94"/>
    <mergeCell ref="C93:C94"/>
    <mergeCell ref="E93:E94"/>
    <mergeCell ref="F93:G93"/>
    <mergeCell ref="H93:H94"/>
    <mergeCell ref="I93:I94"/>
    <mergeCell ref="AC91:AC92"/>
    <mergeCell ref="AH91:AH92"/>
    <mergeCell ref="AI91:AI92"/>
    <mergeCell ref="AJ91:AJ92"/>
    <mergeCell ref="AC93:AC94"/>
    <mergeCell ref="AH93:AH94"/>
    <mergeCell ref="AI93:AI94"/>
    <mergeCell ref="AJ93:AJ94"/>
    <mergeCell ref="AK93:AK94"/>
    <mergeCell ref="AL93:AL94"/>
    <mergeCell ref="AM93:AM94"/>
    <mergeCell ref="AN93:AN94"/>
    <mergeCell ref="F94:G94"/>
    <mergeCell ref="P93:P94"/>
    <mergeCell ref="R93:R94"/>
    <mergeCell ref="S93:S94"/>
    <mergeCell ref="T93:T94"/>
    <mergeCell ref="V93:V94"/>
    <mergeCell ref="W93:W94"/>
    <mergeCell ref="X93:X94"/>
    <mergeCell ref="Y93:Y94"/>
    <mergeCell ref="AB93:AB94"/>
    <mergeCell ref="J93:J94"/>
    <mergeCell ref="K93:L93"/>
    <mergeCell ref="M93:M94"/>
    <mergeCell ref="N93:N94"/>
    <mergeCell ref="O93:O94"/>
    <mergeCell ref="K94:L94"/>
    <mergeCell ref="A97:A98"/>
    <mergeCell ref="B97:B98"/>
    <mergeCell ref="C97:C98"/>
    <mergeCell ref="E97:E98"/>
    <mergeCell ref="F97:G97"/>
    <mergeCell ref="H97:H98"/>
    <mergeCell ref="I97:I98"/>
    <mergeCell ref="AC95:AC96"/>
    <mergeCell ref="AH95:AH96"/>
    <mergeCell ref="AI95:AI96"/>
    <mergeCell ref="AJ95:AJ96"/>
    <mergeCell ref="AK95:AK96"/>
    <mergeCell ref="AL95:AL96"/>
    <mergeCell ref="AM95:AM96"/>
    <mergeCell ref="AN95:AN96"/>
    <mergeCell ref="F96:G96"/>
    <mergeCell ref="P95:P96"/>
    <mergeCell ref="R95:R96"/>
    <mergeCell ref="S95:S96"/>
    <mergeCell ref="T95:T96"/>
    <mergeCell ref="V95:V96"/>
    <mergeCell ref="W95:W96"/>
    <mergeCell ref="X95:X96"/>
    <mergeCell ref="Y95:Y96"/>
    <mergeCell ref="AB95:AB96"/>
    <mergeCell ref="A95:A96"/>
    <mergeCell ref="B95:B96"/>
    <mergeCell ref="C95:C96"/>
    <mergeCell ref="E95:E96"/>
    <mergeCell ref="F95:G95"/>
    <mergeCell ref="H95:H96"/>
    <mergeCell ref="I95:I96"/>
    <mergeCell ref="I99:I100"/>
    <mergeCell ref="AC97:AC98"/>
    <mergeCell ref="AH97:AH98"/>
    <mergeCell ref="AI97:AI98"/>
    <mergeCell ref="AJ97:AJ98"/>
    <mergeCell ref="AK97:AK98"/>
    <mergeCell ref="AL97:AL98"/>
    <mergeCell ref="AM97:AM98"/>
    <mergeCell ref="AN97:AN98"/>
    <mergeCell ref="F98:G98"/>
    <mergeCell ref="P97:P98"/>
    <mergeCell ref="R97:R98"/>
    <mergeCell ref="S97:S98"/>
    <mergeCell ref="T97:T98"/>
    <mergeCell ref="V97:V98"/>
    <mergeCell ref="W97:W98"/>
    <mergeCell ref="X97:X98"/>
    <mergeCell ref="Y97:Y98"/>
    <mergeCell ref="AB97:AB98"/>
    <mergeCell ref="Q99:Q100"/>
    <mergeCell ref="J97:J98"/>
    <mergeCell ref="K97:L97"/>
    <mergeCell ref="M97:M98"/>
    <mergeCell ref="N97:N98"/>
    <mergeCell ref="O97:O98"/>
    <mergeCell ref="K98:L98"/>
    <mergeCell ref="J99:J100"/>
    <mergeCell ref="K99:L99"/>
    <mergeCell ref="M99:M100"/>
    <mergeCell ref="N99:N100"/>
    <mergeCell ref="O99:O100"/>
    <mergeCell ref="K100:L100"/>
    <mergeCell ref="A101:A102"/>
    <mergeCell ref="B101:B102"/>
    <mergeCell ref="C101:C102"/>
    <mergeCell ref="E101:E102"/>
    <mergeCell ref="F101:G101"/>
    <mergeCell ref="H101:H102"/>
    <mergeCell ref="I101:I102"/>
    <mergeCell ref="AC99:AC100"/>
    <mergeCell ref="AH99:AH100"/>
    <mergeCell ref="AI99:AI100"/>
    <mergeCell ref="AJ99:AJ100"/>
    <mergeCell ref="AK99:AK100"/>
    <mergeCell ref="AL99:AL100"/>
    <mergeCell ref="AM99:AM100"/>
    <mergeCell ref="AN99:AN100"/>
    <mergeCell ref="F100:G100"/>
    <mergeCell ref="P99:P100"/>
    <mergeCell ref="R99:R100"/>
    <mergeCell ref="S99:S100"/>
    <mergeCell ref="T99:T100"/>
    <mergeCell ref="V99:V100"/>
    <mergeCell ref="W99:W100"/>
    <mergeCell ref="X99:X100"/>
    <mergeCell ref="Y99:Y100"/>
    <mergeCell ref="AB99:AB100"/>
    <mergeCell ref="A99:A100"/>
    <mergeCell ref="B99:B100"/>
    <mergeCell ref="C99:C100"/>
    <mergeCell ref="E99:E100"/>
    <mergeCell ref="F99:G99"/>
    <mergeCell ref="H99:H100"/>
    <mergeCell ref="AC101:AC102"/>
    <mergeCell ref="AH101:AH102"/>
    <mergeCell ref="AI101:AI102"/>
    <mergeCell ref="AJ101:AJ102"/>
    <mergeCell ref="AK101:AK102"/>
    <mergeCell ref="AL101:AL102"/>
    <mergeCell ref="AM101:AM102"/>
    <mergeCell ref="AN101:AN102"/>
    <mergeCell ref="F102:G102"/>
    <mergeCell ref="P101:P102"/>
    <mergeCell ref="R101:R102"/>
    <mergeCell ref="S101:S102"/>
    <mergeCell ref="T101:T102"/>
    <mergeCell ref="V101:V102"/>
    <mergeCell ref="W101:W102"/>
    <mergeCell ref="X101:X102"/>
    <mergeCell ref="Y101:Y102"/>
    <mergeCell ref="AB101:AB102"/>
    <mergeCell ref="Q101:Q102"/>
    <mergeCell ref="J101:J102"/>
    <mergeCell ref="K101:L101"/>
    <mergeCell ref="M101:M102"/>
    <mergeCell ref="N101:N102"/>
    <mergeCell ref="O101:O102"/>
    <mergeCell ref="K102:L102"/>
    <mergeCell ref="A105:A106"/>
    <mergeCell ref="B105:B106"/>
    <mergeCell ref="C105:C106"/>
    <mergeCell ref="E105:E106"/>
    <mergeCell ref="F105:G105"/>
    <mergeCell ref="H105:H106"/>
    <mergeCell ref="I105:I106"/>
    <mergeCell ref="AC103:AC104"/>
    <mergeCell ref="AH103:AH104"/>
    <mergeCell ref="AI103:AI104"/>
    <mergeCell ref="AJ103:AJ104"/>
    <mergeCell ref="AK103:AK104"/>
    <mergeCell ref="AL103:AL104"/>
    <mergeCell ref="AM103:AM104"/>
    <mergeCell ref="AN103:AN104"/>
    <mergeCell ref="F104:G104"/>
    <mergeCell ref="P103:P104"/>
    <mergeCell ref="R103:R104"/>
    <mergeCell ref="S103:S104"/>
    <mergeCell ref="T103:T104"/>
    <mergeCell ref="V103:V104"/>
    <mergeCell ref="W103:W104"/>
    <mergeCell ref="X103:X104"/>
    <mergeCell ref="Y103:Y104"/>
    <mergeCell ref="AB103:AB104"/>
    <mergeCell ref="A103:A104"/>
    <mergeCell ref="B103:B104"/>
    <mergeCell ref="C103:C104"/>
    <mergeCell ref="E103:E104"/>
    <mergeCell ref="F103:G103"/>
    <mergeCell ref="H103:H104"/>
    <mergeCell ref="I103:I104"/>
    <mergeCell ref="I107:I108"/>
    <mergeCell ref="AC105:AC106"/>
    <mergeCell ref="AH105:AH106"/>
    <mergeCell ref="AI105:AI106"/>
    <mergeCell ref="AJ105:AJ106"/>
    <mergeCell ref="AK105:AK106"/>
    <mergeCell ref="AL105:AL106"/>
    <mergeCell ref="AM105:AM106"/>
    <mergeCell ref="AN105:AN106"/>
    <mergeCell ref="F106:G106"/>
    <mergeCell ref="P105:P106"/>
    <mergeCell ref="R105:R106"/>
    <mergeCell ref="S105:S106"/>
    <mergeCell ref="T105:T106"/>
    <mergeCell ref="V105:V106"/>
    <mergeCell ref="W105:W106"/>
    <mergeCell ref="X105:X106"/>
    <mergeCell ref="Y105:Y106"/>
    <mergeCell ref="AB105:AB106"/>
    <mergeCell ref="Q105:Q106"/>
    <mergeCell ref="Q107:Q108"/>
    <mergeCell ref="J107:J108"/>
    <mergeCell ref="K107:L107"/>
    <mergeCell ref="M107:M108"/>
    <mergeCell ref="N107:N108"/>
    <mergeCell ref="O107:O108"/>
    <mergeCell ref="A109:A110"/>
    <mergeCell ref="B109:B110"/>
    <mergeCell ref="C109:C110"/>
    <mergeCell ref="E109:E110"/>
    <mergeCell ref="F109:G109"/>
    <mergeCell ref="H109:H110"/>
    <mergeCell ref="I109:I110"/>
    <mergeCell ref="AC107:AC108"/>
    <mergeCell ref="AH107:AH108"/>
    <mergeCell ref="AI107:AI108"/>
    <mergeCell ref="AJ107:AJ108"/>
    <mergeCell ref="AK107:AK108"/>
    <mergeCell ref="AL107:AL108"/>
    <mergeCell ref="AM107:AM108"/>
    <mergeCell ref="AN107:AN108"/>
    <mergeCell ref="F108:G108"/>
    <mergeCell ref="P107:P108"/>
    <mergeCell ref="R107:R108"/>
    <mergeCell ref="S107:S108"/>
    <mergeCell ref="T107:T108"/>
    <mergeCell ref="V107:V108"/>
    <mergeCell ref="W107:W108"/>
    <mergeCell ref="X107:X108"/>
    <mergeCell ref="Y107:Y108"/>
    <mergeCell ref="AB107:AB108"/>
    <mergeCell ref="K108:L108"/>
    <mergeCell ref="A107:A108"/>
    <mergeCell ref="B107:B108"/>
    <mergeCell ref="C107:C108"/>
    <mergeCell ref="E107:E108"/>
    <mergeCell ref="F107:G107"/>
    <mergeCell ref="H107:H108"/>
    <mergeCell ref="AC109:AC110"/>
    <mergeCell ref="AH109:AH110"/>
    <mergeCell ref="AI109:AI110"/>
    <mergeCell ref="AJ109:AJ110"/>
    <mergeCell ref="AK109:AK110"/>
    <mergeCell ref="AL109:AL110"/>
    <mergeCell ref="AM109:AM110"/>
    <mergeCell ref="AN109:AN110"/>
    <mergeCell ref="F110:G110"/>
    <mergeCell ref="P109:P110"/>
    <mergeCell ref="R109:R110"/>
    <mergeCell ref="S109:S110"/>
    <mergeCell ref="T109:T110"/>
    <mergeCell ref="V109:V110"/>
    <mergeCell ref="W109:W110"/>
    <mergeCell ref="X109:X110"/>
    <mergeCell ref="Y109:Y110"/>
    <mergeCell ref="AB109:AB110"/>
    <mergeCell ref="Q109:Q110"/>
    <mergeCell ref="J109:J110"/>
    <mergeCell ref="K109:L109"/>
    <mergeCell ref="M109:M110"/>
    <mergeCell ref="N109:N110"/>
    <mergeCell ref="O109:O110"/>
    <mergeCell ref="K110:L110"/>
    <mergeCell ref="A113:A114"/>
    <mergeCell ref="B113:B114"/>
    <mergeCell ref="C113:C114"/>
    <mergeCell ref="E113:E114"/>
    <mergeCell ref="F113:G113"/>
    <mergeCell ref="H113:H114"/>
    <mergeCell ref="I113:I114"/>
    <mergeCell ref="AC111:AC112"/>
    <mergeCell ref="AH111:AH112"/>
    <mergeCell ref="AI111:AI112"/>
    <mergeCell ref="AJ111:AJ112"/>
    <mergeCell ref="AK111:AK112"/>
    <mergeCell ref="AL111:AL112"/>
    <mergeCell ref="AM111:AM112"/>
    <mergeCell ref="AN111:AN112"/>
    <mergeCell ref="F112:G112"/>
    <mergeCell ref="P111:P112"/>
    <mergeCell ref="R111:R112"/>
    <mergeCell ref="S111:S112"/>
    <mergeCell ref="T111:T112"/>
    <mergeCell ref="V111:V112"/>
    <mergeCell ref="W111:W112"/>
    <mergeCell ref="X111:X112"/>
    <mergeCell ref="Y111:Y112"/>
    <mergeCell ref="AB111:AB112"/>
    <mergeCell ref="A111:A112"/>
    <mergeCell ref="B111:B112"/>
    <mergeCell ref="C111:C112"/>
    <mergeCell ref="E111:E112"/>
    <mergeCell ref="F111:G111"/>
    <mergeCell ref="H111:H112"/>
    <mergeCell ref="I111:I112"/>
    <mergeCell ref="AC113:AC114"/>
    <mergeCell ref="AH113:AH114"/>
    <mergeCell ref="AI113:AI114"/>
    <mergeCell ref="AJ113:AJ114"/>
    <mergeCell ref="AK113:AK114"/>
    <mergeCell ref="AL113:AL114"/>
    <mergeCell ref="AM113:AM114"/>
    <mergeCell ref="AN113:AN114"/>
    <mergeCell ref="F114:G114"/>
    <mergeCell ref="P113:P114"/>
    <mergeCell ref="R113:R114"/>
    <mergeCell ref="S113:S114"/>
    <mergeCell ref="T113:T114"/>
    <mergeCell ref="V113:V114"/>
    <mergeCell ref="W113:W114"/>
    <mergeCell ref="X113:X114"/>
    <mergeCell ref="Y113:Y114"/>
    <mergeCell ref="AB113:AB114"/>
    <mergeCell ref="Q113:Q114"/>
    <mergeCell ref="AJ115:AJ116"/>
    <mergeCell ref="AK115:AK116"/>
    <mergeCell ref="AL115:AL116"/>
    <mergeCell ref="AM115:AM116"/>
    <mergeCell ref="AN115:AN116"/>
    <mergeCell ref="F116:G116"/>
    <mergeCell ref="P115:P116"/>
    <mergeCell ref="R115:R116"/>
    <mergeCell ref="S115:S116"/>
    <mergeCell ref="T115:T116"/>
    <mergeCell ref="V115:V116"/>
    <mergeCell ref="W115:W116"/>
    <mergeCell ref="X115:X116"/>
    <mergeCell ref="Y115:Y116"/>
    <mergeCell ref="AB115:AB116"/>
    <mergeCell ref="A115:A116"/>
    <mergeCell ref="B115:B116"/>
    <mergeCell ref="C115:C116"/>
    <mergeCell ref="E115:E116"/>
    <mergeCell ref="F115:G115"/>
    <mergeCell ref="H115:H116"/>
    <mergeCell ref="I115:I116"/>
    <mergeCell ref="Q115:Q116"/>
    <mergeCell ref="M115:M116"/>
    <mergeCell ref="N115:N116"/>
    <mergeCell ref="O115:O116"/>
    <mergeCell ref="K116:L116"/>
    <mergeCell ref="A117:A118"/>
    <mergeCell ref="B117:B118"/>
    <mergeCell ref="C117:C118"/>
    <mergeCell ref="E117:E118"/>
    <mergeCell ref="F117:G117"/>
    <mergeCell ref="H117:H118"/>
    <mergeCell ref="I117:I118"/>
    <mergeCell ref="AC115:AC116"/>
    <mergeCell ref="AH115:AH116"/>
    <mergeCell ref="AI115:AI116"/>
    <mergeCell ref="AC117:AC118"/>
    <mergeCell ref="AH117:AH118"/>
    <mergeCell ref="AI117:AI118"/>
    <mergeCell ref="P119:P120"/>
    <mergeCell ref="R119:R120"/>
    <mergeCell ref="S119:S120"/>
    <mergeCell ref="T119:T120"/>
    <mergeCell ref="V119:V120"/>
    <mergeCell ref="W119:W120"/>
    <mergeCell ref="X119:X120"/>
    <mergeCell ref="Y119:Y120"/>
    <mergeCell ref="AB119:AB120"/>
    <mergeCell ref="A119:A120"/>
    <mergeCell ref="B119:B120"/>
    <mergeCell ref="C119:C120"/>
    <mergeCell ref="E119:E120"/>
    <mergeCell ref="AJ117:AJ118"/>
    <mergeCell ref="AK117:AK118"/>
    <mergeCell ref="AL117:AL118"/>
    <mergeCell ref="AM117:AM118"/>
    <mergeCell ref="AN117:AN118"/>
    <mergeCell ref="F118:G118"/>
    <mergeCell ref="P117:P118"/>
    <mergeCell ref="R117:R118"/>
    <mergeCell ref="S117:S118"/>
    <mergeCell ref="T117:T118"/>
    <mergeCell ref="V117:V118"/>
    <mergeCell ref="W117:W118"/>
    <mergeCell ref="X117:X118"/>
    <mergeCell ref="Y117:Y118"/>
    <mergeCell ref="AB117:AB118"/>
    <mergeCell ref="Q117:Q118"/>
    <mergeCell ref="A121:A122"/>
    <mergeCell ref="B121:B122"/>
    <mergeCell ref="C121:C122"/>
    <mergeCell ref="E121:E122"/>
    <mergeCell ref="F121:G121"/>
    <mergeCell ref="H121:H122"/>
    <mergeCell ref="I121:I122"/>
    <mergeCell ref="AC119:AC120"/>
    <mergeCell ref="AH119:AH120"/>
    <mergeCell ref="AI119:AI120"/>
    <mergeCell ref="AJ119:AJ120"/>
    <mergeCell ref="AK119:AK120"/>
    <mergeCell ref="AL119:AL120"/>
    <mergeCell ref="AM119:AM120"/>
    <mergeCell ref="AN119:AN120"/>
    <mergeCell ref="F120:G120"/>
    <mergeCell ref="F119:G119"/>
    <mergeCell ref="H119:H120"/>
    <mergeCell ref="I119:I120"/>
    <mergeCell ref="H123:H124"/>
    <mergeCell ref="I123:I124"/>
    <mergeCell ref="AC121:AC122"/>
    <mergeCell ref="AH121:AH122"/>
    <mergeCell ref="AI121:AI122"/>
    <mergeCell ref="AJ121:AJ122"/>
    <mergeCell ref="AK121:AK122"/>
    <mergeCell ref="AL121:AL122"/>
    <mergeCell ref="AM121:AM122"/>
    <mergeCell ref="AN121:AN122"/>
    <mergeCell ref="F122:G122"/>
    <mergeCell ref="P121:P122"/>
    <mergeCell ref="R121:R122"/>
    <mergeCell ref="S121:S122"/>
    <mergeCell ref="T121:T122"/>
    <mergeCell ref="V121:V122"/>
    <mergeCell ref="W121:W122"/>
    <mergeCell ref="X121:X122"/>
    <mergeCell ref="Y121:Y122"/>
    <mergeCell ref="AB121:AB122"/>
    <mergeCell ref="Q121:Q122"/>
    <mergeCell ref="Q123:Q124"/>
    <mergeCell ref="J121:J122"/>
    <mergeCell ref="K121:L121"/>
    <mergeCell ref="M121:M122"/>
    <mergeCell ref="N121:N122"/>
    <mergeCell ref="O121:O122"/>
    <mergeCell ref="K122:L122"/>
    <mergeCell ref="J123:J124"/>
    <mergeCell ref="A125:A126"/>
    <mergeCell ref="B125:B126"/>
    <mergeCell ref="C125:C126"/>
    <mergeCell ref="E125:E126"/>
    <mergeCell ref="F125:G125"/>
    <mergeCell ref="H125:H126"/>
    <mergeCell ref="I125:I126"/>
    <mergeCell ref="AC123:AC124"/>
    <mergeCell ref="AH123:AH124"/>
    <mergeCell ref="AI123:AI124"/>
    <mergeCell ref="AJ123:AJ124"/>
    <mergeCell ref="AK123:AK124"/>
    <mergeCell ref="AL123:AL124"/>
    <mergeCell ref="AM123:AM124"/>
    <mergeCell ref="AN123:AN124"/>
    <mergeCell ref="F124:G124"/>
    <mergeCell ref="P123:P124"/>
    <mergeCell ref="R123:R124"/>
    <mergeCell ref="S123:S124"/>
    <mergeCell ref="T123:T124"/>
    <mergeCell ref="V123:V124"/>
    <mergeCell ref="W123:W124"/>
    <mergeCell ref="X123:X124"/>
    <mergeCell ref="Y123:Y124"/>
    <mergeCell ref="AB123:AB124"/>
    <mergeCell ref="A123:A124"/>
    <mergeCell ref="B123:B124"/>
    <mergeCell ref="C123:C124"/>
    <mergeCell ref="E123:E124"/>
    <mergeCell ref="AC125:AC126"/>
    <mergeCell ref="AH125:AH126"/>
    <mergeCell ref="Q125:Q126"/>
    <mergeCell ref="F123:G123"/>
    <mergeCell ref="AI125:AI126"/>
    <mergeCell ref="AJ125:AJ126"/>
    <mergeCell ref="AK125:AK126"/>
    <mergeCell ref="AL125:AL126"/>
    <mergeCell ref="AM125:AM126"/>
    <mergeCell ref="AN125:AN126"/>
    <mergeCell ref="F126:G126"/>
    <mergeCell ref="P125:P126"/>
    <mergeCell ref="R125:R126"/>
    <mergeCell ref="S125:S126"/>
    <mergeCell ref="T125:T126"/>
    <mergeCell ref="V125:V126"/>
    <mergeCell ref="W125:W126"/>
    <mergeCell ref="X125:X126"/>
    <mergeCell ref="Y125:Y126"/>
    <mergeCell ref="AB125:AB126"/>
    <mergeCell ref="K123:L123"/>
    <mergeCell ref="AO1:AO2"/>
    <mergeCell ref="AO3:AO4"/>
    <mergeCell ref="AO5:AO6"/>
    <mergeCell ref="AO7:AO8"/>
    <mergeCell ref="AO9:AO10"/>
    <mergeCell ref="AO11:AO12"/>
    <mergeCell ref="AO13:AO14"/>
    <mergeCell ref="AO15:AO16"/>
    <mergeCell ref="AO17:AO18"/>
    <mergeCell ref="AO19:AO20"/>
    <mergeCell ref="AO21:AO22"/>
    <mergeCell ref="AO23:AO24"/>
    <mergeCell ref="AO25:AO26"/>
    <mergeCell ref="AO27:AO28"/>
    <mergeCell ref="AO29:AO30"/>
    <mergeCell ref="AO31:AO32"/>
    <mergeCell ref="AO33:AO34"/>
    <mergeCell ref="AO35:AO36"/>
    <mergeCell ref="AO37:AO38"/>
    <mergeCell ref="AO39:AO40"/>
    <mergeCell ref="AO41:AO42"/>
    <mergeCell ref="AO43:AO44"/>
    <mergeCell ref="AO45:AO46"/>
    <mergeCell ref="AO47:AO48"/>
    <mergeCell ref="AO49:AO50"/>
    <mergeCell ref="AO51:AO52"/>
    <mergeCell ref="AO53:AO54"/>
    <mergeCell ref="AO55:AO56"/>
    <mergeCell ref="AO57:AO58"/>
    <mergeCell ref="AO59:AO60"/>
    <mergeCell ref="AO61:AO62"/>
    <mergeCell ref="AO63:AO64"/>
    <mergeCell ref="AO65:AO66"/>
    <mergeCell ref="AO67:AO68"/>
    <mergeCell ref="AO103:AO104"/>
    <mergeCell ref="AO105:AO106"/>
    <mergeCell ref="AO107:AO108"/>
    <mergeCell ref="AO109:AO110"/>
    <mergeCell ref="AO111:AO112"/>
    <mergeCell ref="AO113:AO114"/>
    <mergeCell ref="AO115:AO116"/>
    <mergeCell ref="AO117:AO118"/>
    <mergeCell ref="AO119:AO120"/>
    <mergeCell ref="AO121:AO122"/>
    <mergeCell ref="AO123:AO124"/>
    <mergeCell ref="AO125:AO126"/>
    <mergeCell ref="AO69:AO70"/>
    <mergeCell ref="AO71:AO72"/>
    <mergeCell ref="AO73:AO74"/>
    <mergeCell ref="AO75:AO76"/>
    <mergeCell ref="AO77:AO78"/>
    <mergeCell ref="AO79:AO80"/>
    <mergeCell ref="AO81:AO82"/>
    <mergeCell ref="AO83:AO84"/>
    <mergeCell ref="AO85:AO86"/>
    <mergeCell ref="AO87:AO88"/>
    <mergeCell ref="AO89:AO90"/>
    <mergeCell ref="AO91:AO92"/>
    <mergeCell ref="AO93:AO94"/>
    <mergeCell ref="AO95:AO96"/>
    <mergeCell ref="AO97:AO98"/>
    <mergeCell ref="AO99:AO100"/>
    <mergeCell ref="AO101:AO102"/>
    <mergeCell ref="K6:L6"/>
    <mergeCell ref="J7:J8"/>
    <mergeCell ref="K7:L7"/>
    <mergeCell ref="M7:M8"/>
    <mergeCell ref="N7:N8"/>
    <mergeCell ref="O7:O8"/>
    <mergeCell ref="K8:L8"/>
    <mergeCell ref="J9:J10"/>
    <mergeCell ref="K9:L9"/>
    <mergeCell ref="M9:M10"/>
    <mergeCell ref="N9:N10"/>
    <mergeCell ref="O9:O10"/>
    <mergeCell ref="K10:L10"/>
    <mergeCell ref="J11:J12"/>
    <mergeCell ref="K11:L11"/>
    <mergeCell ref="M11:M12"/>
    <mergeCell ref="N11:N12"/>
    <mergeCell ref="O11:O12"/>
    <mergeCell ref="K12:L12"/>
    <mergeCell ref="J19:J20"/>
    <mergeCell ref="K19:L19"/>
    <mergeCell ref="M19:M20"/>
    <mergeCell ref="N19:N20"/>
    <mergeCell ref="O19:O20"/>
    <mergeCell ref="K20:L20"/>
    <mergeCell ref="J21:J22"/>
    <mergeCell ref="K21:L21"/>
    <mergeCell ref="M21:M22"/>
    <mergeCell ref="N21:N22"/>
    <mergeCell ref="O21:O22"/>
    <mergeCell ref="K22:L22"/>
    <mergeCell ref="J23:J24"/>
    <mergeCell ref="K23:L23"/>
    <mergeCell ref="M23:M24"/>
    <mergeCell ref="N23:N24"/>
    <mergeCell ref="O23:O24"/>
    <mergeCell ref="K24:L24"/>
    <mergeCell ref="N31:N32"/>
    <mergeCell ref="O31:O32"/>
    <mergeCell ref="K32:L32"/>
    <mergeCell ref="J33:J34"/>
    <mergeCell ref="K33:L33"/>
    <mergeCell ref="M33:M34"/>
    <mergeCell ref="N33:N34"/>
    <mergeCell ref="O33:O34"/>
    <mergeCell ref="K34:L34"/>
    <mergeCell ref="J35:J36"/>
    <mergeCell ref="K35:L35"/>
    <mergeCell ref="M35:M36"/>
    <mergeCell ref="N35:N36"/>
    <mergeCell ref="O35:O36"/>
    <mergeCell ref="K36:L36"/>
    <mergeCell ref="J37:J38"/>
    <mergeCell ref="K37:L37"/>
    <mergeCell ref="M37:M38"/>
    <mergeCell ref="N37:N38"/>
    <mergeCell ref="O37:O38"/>
    <mergeCell ref="K38:L38"/>
    <mergeCell ref="M45:M46"/>
    <mergeCell ref="N45:N46"/>
    <mergeCell ref="O45:O46"/>
    <mergeCell ref="K46:L46"/>
    <mergeCell ref="J53:J54"/>
    <mergeCell ref="K53:L53"/>
    <mergeCell ref="M53:M54"/>
    <mergeCell ref="N53:N54"/>
    <mergeCell ref="O53:O54"/>
    <mergeCell ref="K54:L54"/>
    <mergeCell ref="J55:J56"/>
    <mergeCell ref="K55:L55"/>
    <mergeCell ref="M55:M56"/>
    <mergeCell ref="N55:N56"/>
    <mergeCell ref="O55:O56"/>
    <mergeCell ref="K56:L56"/>
    <mergeCell ref="J57:J58"/>
    <mergeCell ref="K57:L57"/>
    <mergeCell ref="M57:M58"/>
    <mergeCell ref="N57:N58"/>
    <mergeCell ref="O57:O58"/>
    <mergeCell ref="K58:L58"/>
    <mergeCell ref="K65:L65"/>
    <mergeCell ref="M65:M66"/>
    <mergeCell ref="N65:N66"/>
    <mergeCell ref="O65:O66"/>
    <mergeCell ref="K66:L66"/>
    <mergeCell ref="M69:M70"/>
    <mergeCell ref="N69:N70"/>
    <mergeCell ref="O69:O70"/>
    <mergeCell ref="K70:L70"/>
    <mergeCell ref="J71:J72"/>
    <mergeCell ref="K71:L71"/>
    <mergeCell ref="M71:M72"/>
    <mergeCell ref="N71:N72"/>
    <mergeCell ref="O71:O72"/>
    <mergeCell ref="K72:L72"/>
    <mergeCell ref="J73:J74"/>
    <mergeCell ref="K73:L73"/>
    <mergeCell ref="M73:M74"/>
    <mergeCell ref="N73:N74"/>
    <mergeCell ref="O73:O74"/>
    <mergeCell ref="K74:L74"/>
    <mergeCell ref="M123:M124"/>
    <mergeCell ref="N123:N124"/>
    <mergeCell ref="O123:O124"/>
    <mergeCell ref="K124:L124"/>
    <mergeCell ref="J125:J126"/>
    <mergeCell ref="K125:L125"/>
    <mergeCell ref="M125:M126"/>
    <mergeCell ref="N125:N126"/>
    <mergeCell ref="O125:O126"/>
    <mergeCell ref="K126:L126"/>
    <mergeCell ref="O111:O112"/>
    <mergeCell ref="K112:L112"/>
    <mergeCell ref="J113:J114"/>
    <mergeCell ref="K113:L113"/>
    <mergeCell ref="M113:M114"/>
    <mergeCell ref="N113:N114"/>
    <mergeCell ref="O113:O114"/>
    <mergeCell ref="K114:L114"/>
    <mergeCell ref="J115:J116"/>
    <mergeCell ref="K115:L115"/>
    <mergeCell ref="J119:J120"/>
    <mergeCell ref="K119:L119"/>
    <mergeCell ref="M119:M120"/>
    <mergeCell ref="N119:N120"/>
    <mergeCell ref="O119:O120"/>
    <mergeCell ref="K120:L120"/>
    <mergeCell ref="J111:J112"/>
    <mergeCell ref="K111:L111"/>
    <mergeCell ref="M111:M112"/>
    <mergeCell ref="N111:N112"/>
    <mergeCell ref="J117:J118"/>
    <mergeCell ref="K117:L117"/>
    <mergeCell ref="M117:M118"/>
    <mergeCell ref="N117:N118"/>
    <mergeCell ref="O117:O118"/>
    <mergeCell ref="K118:L118"/>
    <mergeCell ref="J103:J104"/>
    <mergeCell ref="K103:L103"/>
    <mergeCell ref="M103:M104"/>
    <mergeCell ref="N103:N104"/>
    <mergeCell ref="O103:O104"/>
    <mergeCell ref="K104:L104"/>
    <mergeCell ref="J105:J106"/>
    <mergeCell ref="K105:L105"/>
    <mergeCell ref="M105:M106"/>
    <mergeCell ref="N105:N106"/>
    <mergeCell ref="O105:O106"/>
    <mergeCell ref="K106:L106"/>
  </mergeCells>
  <phoneticPr fontId="12"/>
  <conditionalFormatting sqref="A35:B52 A57:B58 A3:B30 D3:I30 E31:I126 Z7:Z126 AB5:AB126 AI7:AJ30 AI35:AJ52 AI57:AJ58 P3:P126 R4:R126 T4:U4 V5:AN5 R3:U3 V7:AE7 W6:AN6 W8:AE8 V9:AE9 W10:AE10 V11:AE11 W12:AE12 V13:AE13 W14:AE14 V15:AE15 W16:AE16 V17:AE17 W18:AE18 V19:AE19 W20:AE20 V21:AE21 W22:AE22 V23:AE23 W24:AE24 V25:AE25 W26:AE26 V27:AE27 W28:AE28 V29:AE29 W30:AE30 V31 V33 V35:AE35 W36:AE36 V37:AE37 W38:AE38 V39:AE39 W40:AE40 V41:AE41 W42:AE42 V43:AE43 W44:AE44 V45:AE45 W46:AE46 V47:AE47 W48:AE48 V49:AE49 W50:AE50 V51:AE51 W52:AE52 V53 V55 V57:AE57 W58:AE58 V59 V61 V63 V65 V67 V69 V71 V73 V75 V77 V79 V81 V83 Z3:AN4">
    <cfRule type="expression" dxfId="783" priority="796">
      <formula>$C3="3次"</formula>
    </cfRule>
    <cfRule type="expression" dxfId="782" priority="797">
      <formula>$C3="2次"</formula>
    </cfRule>
  </conditionalFormatting>
  <conditionalFormatting sqref="A33:B34 Z33:AE34 AI33:AJ34 R33:R34 V33">
    <cfRule type="expression" dxfId="781" priority="760">
      <formula>$C33="3次"</formula>
    </cfRule>
    <cfRule type="expression" dxfId="780" priority="761">
      <formula>$C33="2次"</formula>
    </cfRule>
  </conditionalFormatting>
  <conditionalFormatting sqref="A31:B32 Z31:AE32 AI31:AJ32 R31:R32 V31">
    <cfRule type="expression" dxfId="779" priority="758">
      <formula>$C31="3次"</formula>
    </cfRule>
    <cfRule type="expression" dxfId="778" priority="759">
      <formula>$C31="2次"</formula>
    </cfRule>
  </conditionalFormatting>
  <conditionalFormatting sqref="A55:B56 Z55:AE56 AI55:AJ56 R55:R56 V55">
    <cfRule type="expression" dxfId="777" priority="756">
      <formula>$C55="3次"</formula>
    </cfRule>
    <cfRule type="expression" dxfId="776" priority="757">
      <formula>$C55="2次"</formula>
    </cfRule>
  </conditionalFormatting>
  <conditionalFormatting sqref="A53:B54 Z53:AA54 AC53:AE54 AI53:AJ54 R53:R54 V53">
    <cfRule type="expression" dxfId="775" priority="754">
      <formula>$C53="3次"</formula>
    </cfRule>
    <cfRule type="expression" dxfId="774" priority="755">
      <formula>$C53="2次"</formula>
    </cfRule>
  </conditionalFormatting>
  <conditionalFormatting sqref="A59:B60 Z59:AA60 AC59:AE60 AI59:AJ60 R59:R60 V59">
    <cfRule type="expression" dxfId="773" priority="748">
      <formula>$C59="3次"</formula>
    </cfRule>
    <cfRule type="expression" dxfId="772" priority="749">
      <formula>$C59="2次"</formula>
    </cfRule>
  </conditionalFormatting>
  <conditionalFormatting sqref="A61:B62 Z61:AA62 AC61:AE62 AI61:AJ62 R61:R62 V61">
    <cfRule type="expression" dxfId="771" priority="746">
      <formula>$C61="3次"</formula>
    </cfRule>
    <cfRule type="expression" dxfId="770" priority="747">
      <formula>$C61="2次"</formula>
    </cfRule>
  </conditionalFormatting>
  <conditionalFormatting sqref="A63:B64 Z63:AA64 AC63:AE64 AI63:AJ64 R63:R64 V63">
    <cfRule type="expression" dxfId="769" priority="744">
      <formula>$C63="3次"</formula>
    </cfRule>
    <cfRule type="expression" dxfId="768" priority="745">
      <formula>$C63="2次"</formula>
    </cfRule>
  </conditionalFormatting>
  <conditionalFormatting sqref="B99:B114 B119:B120 A65:B84 A85:A126 Z119:AE120 Z99:AE114 Z65:AA80 AC65:AE80 Z81:AE84 AI65:AJ84 R99:R114 R65:R84 R119:R120 AI99:AJ114 AI119:AJ120 V65 V67 V69 V71 V73 V75 V77 V79 V81 V83">
    <cfRule type="expression" dxfId="767" priority="742">
      <formula>$C65="3次"</formula>
    </cfRule>
    <cfRule type="expression" dxfId="766" priority="743">
      <formula>$C65="2次"</formula>
    </cfRule>
  </conditionalFormatting>
  <conditionalFormatting sqref="B117:B118 Z117:AE118 R117:R118 AI117:AJ118">
    <cfRule type="expression" dxfId="765" priority="736">
      <formula>$C117="3次"</formula>
    </cfRule>
    <cfRule type="expression" dxfId="764" priority="737">
      <formula>$C117="2次"</formula>
    </cfRule>
  </conditionalFormatting>
  <conditionalFormatting sqref="B115:B116 Z115:AA116 AC115:AE116 R115:R116 AI115:AJ116">
    <cfRule type="expression" dxfId="763" priority="734">
      <formula>$C115="3次"</formula>
    </cfRule>
    <cfRule type="expression" dxfId="762" priority="735">
      <formula>$C115="2次"</formula>
    </cfRule>
  </conditionalFormatting>
  <conditionalFormatting sqref="B121:B122 Z121:AA122 AC121:AE122 R121:R122 AI121:AJ122">
    <cfRule type="expression" dxfId="761" priority="728">
      <formula>$C121="3次"</formula>
    </cfRule>
    <cfRule type="expression" dxfId="760" priority="729">
      <formula>$C121="2次"</formula>
    </cfRule>
  </conditionalFormatting>
  <conditionalFormatting sqref="B123:B124 Z123:AA124 AC123:AE124 R123:R124 AI123:AJ124">
    <cfRule type="expression" dxfId="759" priority="726">
      <formula>$C123="3次"</formula>
    </cfRule>
    <cfRule type="expression" dxfId="758" priority="727">
      <formula>$C123="2次"</formula>
    </cfRule>
  </conditionalFormatting>
  <conditionalFormatting sqref="B125:B126 Z125:AE126 R125:R126 AI125:AJ126">
    <cfRule type="expression" dxfId="757" priority="724">
      <formula>$C125="3次"</formula>
    </cfRule>
    <cfRule type="expression" dxfId="756" priority="725">
      <formula>$C125="2次"</formula>
    </cfRule>
  </conditionalFormatting>
  <conditionalFormatting sqref="AO3:AO30 AO35:AO52 AO57:AO58">
    <cfRule type="expression" dxfId="755" priority="722">
      <formula>$C3="3次"</formula>
    </cfRule>
    <cfRule type="expression" dxfId="754" priority="723">
      <formula>$C3="2次"</formula>
    </cfRule>
  </conditionalFormatting>
  <conditionalFormatting sqref="AO33:AO34">
    <cfRule type="expression" dxfId="753" priority="720">
      <formula>$C33="3次"</formula>
    </cfRule>
    <cfRule type="expression" dxfId="752" priority="721">
      <formula>$C33="2次"</formula>
    </cfRule>
  </conditionalFormatting>
  <conditionalFormatting sqref="AO31:AO32">
    <cfRule type="expression" dxfId="751" priority="718">
      <formula>$C31="3次"</formula>
    </cfRule>
    <cfRule type="expression" dxfId="750" priority="719">
      <formula>$C31="2次"</formula>
    </cfRule>
  </conditionalFormatting>
  <conditionalFormatting sqref="AO55:AO56">
    <cfRule type="expression" dxfId="749" priority="716">
      <formula>$C55="3次"</formula>
    </cfRule>
    <cfRule type="expression" dxfId="748" priority="717">
      <formula>$C55="2次"</formula>
    </cfRule>
  </conditionalFormatting>
  <conditionalFormatting sqref="AO53:AO54">
    <cfRule type="expression" dxfId="747" priority="714">
      <formula>$C53="3次"</formula>
    </cfRule>
    <cfRule type="expression" dxfId="746" priority="715">
      <formula>$C53="2次"</formula>
    </cfRule>
  </conditionalFormatting>
  <conditionalFormatting sqref="AO59:AO60">
    <cfRule type="expression" dxfId="745" priority="712">
      <formula>$C59="3次"</formula>
    </cfRule>
    <cfRule type="expression" dxfId="744" priority="713">
      <formula>$C59="2次"</formula>
    </cfRule>
  </conditionalFormatting>
  <conditionalFormatting sqref="AO61:AO62">
    <cfRule type="expression" dxfId="743" priority="710">
      <formula>$C61="3次"</formula>
    </cfRule>
    <cfRule type="expression" dxfId="742" priority="711">
      <formula>$C61="2次"</formula>
    </cfRule>
  </conditionalFormatting>
  <conditionalFormatting sqref="AO63:AO64">
    <cfRule type="expression" dxfId="741" priority="708">
      <formula>$C63="3次"</formula>
    </cfRule>
    <cfRule type="expression" dxfId="740" priority="709">
      <formula>$C63="2次"</formula>
    </cfRule>
  </conditionalFormatting>
  <conditionalFormatting sqref="AO65:AO126">
    <cfRule type="expression" dxfId="739" priority="706">
      <formula>$C65="3次"</formula>
    </cfRule>
    <cfRule type="expression" dxfId="738" priority="707">
      <formula>$C65="2次"</formula>
    </cfRule>
  </conditionalFormatting>
  <conditionalFormatting sqref="B85:B86 Z85:AA86 AC85:AE86 AI85:AJ86 R85:R86">
    <cfRule type="expression" dxfId="737" priority="701">
      <formula>$C85="3次"</formula>
    </cfRule>
    <cfRule type="expression" dxfId="736" priority="702">
      <formula>$C85="2次"</formula>
    </cfRule>
  </conditionalFormatting>
  <conditionalFormatting sqref="B87:B88 Z87:AA88 AC87:AE88 R87:R88 AI87:AJ88">
    <cfRule type="expression" dxfId="735" priority="696">
      <formula>$C87="3次"</formula>
    </cfRule>
    <cfRule type="expression" dxfId="734" priority="697">
      <formula>$C87="2次"</formula>
    </cfRule>
  </conditionalFormatting>
  <conditionalFormatting sqref="B89:B90 Z89:AA90 AC89:AE90 R89:R90 AI89:AJ90">
    <cfRule type="expression" dxfId="733" priority="691">
      <formula>$C89="3次"</formula>
    </cfRule>
    <cfRule type="expression" dxfId="732" priority="692">
      <formula>$C89="2次"</formula>
    </cfRule>
  </conditionalFormatting>
  <conditionalFormatting sqref="B91:B92 Z91:AA92 AC91:AE92 R91:R92 AI91:AJ92">
    <cfRule type="expression" dxfId="731" priority="686">
      <formula>$C91="3次"</formula>
    </cfRule>
    <cfRule type="expression" dxfId="730" priority="687">
      <formula>$C91="2次"</formula>
    </cfRule>
  </conditionalFormatting>
  <conditionalFormatting sqref="B93:B94 Z93:AA94 AC93:AE94 R93:R94 AI93:AJ94">
    <cfRule type="expression" dxfId="729" priority="681">
      <formula>$C93="3次"</formula>
    </cfRule>
    <cfRule type="expression" dxfId="728" priority="682">
      <formula>$C93="2次"</formula>
    </cfRule>
  </conditionalFormatting>
  <conditionalFormatting sqref="B95:B96 Z95:AA96 AC95:AE96 R95:R96 AI95:AJ96">
    <cfRule type="expression" dxfId="727" priority="676">
      <formula>$C95="3次"</formula>
    </cfRule>
    <cfRule type="expression" dxfId="726" priority="677">
      <formula>$C95="2次"</formula>
    </cfRule>
  </conditionalFormatting>
  <conditionalFormatting sqref="B97:B98 Z97:AA98 AC97:AE98 R97:R98 AI97:AJ98">
    <cfRule type="expression" dxfId="725" priority="671">
      <formula>$C97="3次"</formula>
    </cfRule>
    <cfRule type="expression" dxfId="724" priority="672">
      <formula>$C97="2次"</formula>
    </cfRule>
  </conditionalFormatting>
  <conditionalFormatting sqref="C3:C126">
    <cfRule type="cellIs" dxfId="723" priority="667" operator="equal">
      <formula>"四次下請"</formula>
    </cfRule>
    <cfRule type="cellIs" dxfId="722" priority="703" operator="equal">
      <formula>"三次下請"</formula>
    </cfRule>
    <cfRule type="cellIs" dxfId="721" priority="704" operator="equal">
      <formula>"二次下請"</formula>
    </cfRule>
    <cfRule type="cellIs" dxfId="720" priority="705" operator="equal">
      <formula>"一次下請"</formula>
    </cfRule>
  </conditionalFormatting>
  <conditionalFormatting sqref="W31:W32">
    <cfRule type="expression" dxfId="719" priority="665">
      <formula>$C31="3次"</formula>
    </cfRule>
    <cfRule type="expression" dxfId="718" priority="666">
      <formula>$C31="2次"</formula>
    </cfRule>
  </conditionalFormatting>
  <conditionalFormatting sqref="W33:W34">
    <cfRule type="expression" dxfId="717" priority="663">
      <formula>$C33="3次"</formula>
    </cfRule>
    <cfRule type="expression" dxfId="716" priority="664">
      <formula>$C33="2次"</formula>
    </cfRule>
  </conditionalFormatting>
  <conditionalFormatting sqref="W53:W54">
    <cfRule type="expression" dxfId="715" priority="661">
      <formula>$C53="3次"</formula>
    </cfRule>
    <cfRule type="expression" dxfId="714" priority="662">
      <formula>$C53="2次"</formula>
    </cfRule>
  </conditionalFormatting>
  <conditionalFormatting sqref="W55:W56">
    <cfRule type="expression" dxfId="713" priority="659">
      <formula>$C55="3次"</formula>
    </cfRule>
    <cfRule type="expression" dxfId="712" priority="660">
      <formula>$C55="2次"</formula>
    </cfRule>
  </conditionalFormatting>
  <conditionalFormatting sqref="W59:W60">
    <cfRule type="expression" dxfId="711" priority="657">
      <formula>$C59="3次"</formula>
    </cfRule>
    <cfRule type="expression" dxfId="710" priority="658">
      <formula>$C59="2次"</formula>
    </cfRule>
  </conditionalFormatting>
  <conditionalFormatting sqref="W61:W62">
    <cfRule type="expression" dxfId="709" priority="591">
      <formula>$C61="3次"</formula>
    </cfRule>
    <cfRule type="expression" dxfId="708" priority="592">
      <formula>$C61="2次"</formula>
    </cfRule>
  </conditionalFormatting>
  <conditionalFormatting sqref="W63:W64">
    <cfRule type="expression" dxfId="707" priority="589">
      <formula>$C63="3次"</formula>
    </cfRule>
    <cfRule type="expression" dxfId="706" priority="590">
      <formula>$C63="2次"</formula>
    </cfRule>
  </conditionalFormatting>
  <conditionalFormatting sqref="W65:W66">
    <cfRule type="expression" dxfId="705" priority="587">
      <formula>$C65="3次"</formula>
    </cfRule>
    <cfRule type="expression" dxfId="704" priority="588">
      <formula>$C65="2次"</formula>
    </cfRule>
  </conditionalFormatting>
  <conditionalFormatting sqref="W67:W68">
    <cfRule type="expression" dxfId="703" priority="585">
      <formula>$C67="3次"</formula>
    </cfRule>
    <cfRule type="expression" dxfId="702" priority="586">
      <formula>$C67="2次"</formula>
    </cfRule>
  </conditionalFormatting>
  <conditionalFormatting sqref="W69:W70">
    <cfRule type="expression" dxfId="701" priority="583">
      <formula>$C69="3次"</formula>
    </cfRule>
    <cfRule type="expression" dxfId="700" priority="584">
      <formula>$C69="2次"</formula>
    </cfRule>
  </conditionalFormatting>
  <conditionalFormatting sqref="W71:W72">
    <cfRule type="expression" dxfId="699" priority="581">
      <formula>$C71="3次"</formula>
    </cfRule>
    <cfRule type="expression" dxfId="698" priority="582">
      <formula>$C71="2次"</formula>
    </cfRule>
  </conditionalFormatting>
  <conditionalFormatting sqref="W73:W74">
    <cfRule type="expression" dxfId="697" priority="579">
      <formula>$C73="3次"</formula>
    </cfRule>
    <cfRule type="expression" dxfId="696" priority="580">
      <formula>$C73="2次"</formula>
    </cfRule>
  </conditionalFormatting>
  <conditionalFormatting sqref="W75:W76">
    <cfRule type="expression" dxfId="695" priority="577">
      <formula>$C75="3次"</formula>
    </cfRule>
    <cfRule type="expression" dxfId="694" priority="578">
      <formula>$C75="2次"</formula>
    </cfRule>
  </conditionalFormatting>
  <conditionalFormatting sqref="W77:W78">
    <cfRule type="expression" dxfId="693" priority="575">
      <formula>$C77="3次"</formula>
    </cfRule>
    <cfRule type="expression" dxfId="692" priority="576">
      <formula>$C77="2次"</formula>
    </cfRule>
  </conditionalFormatting>
  <conditionalFormatting sqref="W79:W80">
    <cfRule type="expression" dxfId="691" priority="573">
      <formula>$C79="3次"</formula>
    </cfRule>
    <cfRule type="expression" dxfId="690" priority="574">
      <formula>$C79="2次"</formula>
    </cfRule>
  </conditionalFormatting>
  <conditionalFormatting sqref="W81:W82">
    <cfRule type="expression" dxfId="689" priority="571">
      <formula>$C81="3次"</formula>
    </cfRule>
    <cfRule type="expression" dxfId="688" priority="572">
      <formula>$C81="2次"</formula>
    </cfRule>
  </conditionalFormatting>
  <conditionalFormatting sqref="W83:W84">
    <cfRule type="expression" dxfId="687" priority="569">
      <formula>$C83="3次"</formula>
    </cfRule>
    <cfRule type="expression" dxfId="686" priority="570">
      <formula>$C83="2次"</formula>
    </cfRule>
  </conditionalFormatting>
  <conditionalFormatting sqref="W85:W86">
    <cfRule type="expression" dxfId="685" priority="567">
      <formula>$C85="3次"</formula>
    </cfRule>
    <cfRule type="expression" dxfId="684" priority="568">
      <formula>$C85="2次"</formula>
    </cfRule>
  </conditionalFormatting>
  <conditionalFormatting sqref="W87:W88">
    <cfRule type="expression" dxfId="683" priority="565">
      <formula>$C87="3次"</formula>
    </cfRule>
    <cfRule type="expression" dxfId="682" priority="566">
      <formula>$C87="2次"</formula>
    </cfRule>
  </conditionalFormatting>
  <conditionalFormatting sqref="W89:W90">
    <cfRule type="expression" dxfId="681" priority="563">
      <formula>$C89="3次"</formula>
    </cfRule>
    <cfRule type="expression" dxfId="680" priority="564">
      <formula>$C89="2次"</formula>
    </cfRule>
  </conditionalFormatting>
  <conditionalFormatting sqref="W91:W92">
    <cfRule type="expression" dxfId="679" priority="561">
      <formula>$C91="3次"</formula>
    </cfRule>
    <cfRule type="expression" dxfId="678" priority="562">
      <formula>$C91="2次"</formula>
    </cfRule>
  </conditionalFormatting>
  <conditionalFormatting sqref="W93:W94">
    <cfRule type="expression" dxfId="677" priority="559">
      <formula>$C93="3次"</formula>
    </cfRule>
    <cfRule type="expression" dxfId="676" priority="560">
      <formula>$C93="2次"</formula>
    </cfRule>
  </conditionalFormatting>
  <conditionalFormatting sqref="W95:W96">
    <cfRule type="expression" dxfId="675" priority="557">
      <formula>$C95="3次"</formula>
    </cfRule>
    <cfRule type="expression" dxfId="674" priority="558">
      <formula>$C95="2次"</formula>
    </cfRule>
  </conditionalFormatting>
  <conditionalFormatting sqref="W97:W98">
    <cfRule type="expression" dxfId="673" priority="555">
      <formula>$C97="3次"</formula>
    </cfRule>
    <cfRule type="expression" dxfId="672" priority="556">
      <formula>$C97="2次"</formula>
    </cfRule>
  </conditionalFormatting>
  <conditionalFormatting sqref="W99:W100">
    <cfRule type="expression" dxfId="671" priority="553">
      <formula>$C99="3次"</formula>
    </cfRule>
    <cfRule type="expression" dxfId="670" priority="554">
      <formula>$C99="2次"</formula>
    </cfRule>
  </conditionalFormatting>
  <conditionalFormatting sqref="W101:W102">
    <cfRule type="expression" dxfId="669" priority="551">
      <formula>$C101="3次"</formula>
    </cfRule>
    <cfRule type="expression" dxfId="668" priority="552">
      <formula>$C101="2次"</formula>
    </cfRule>
  </conditionalFormatting>
  <conditionalFormatting sqref="W103:W104">
    <cfRule type="expression" dxfId="667" priority="549">
      <formula>$C103="3次"</formula>
    </cfRule>
    <cfRule type="expression" dxfId="666" priority="550">
      <formula>$C103="2次"</formula>
    </cfRule>
  </conditionalFormatting>
  <conditionalFormatting sqref="W105:W106">
    <cfRule type="expression" dxfId="665" priority="547">
      <formula>$C105="3次"</formula>
    </cfRule>
    <cfRule type="expression" dxfId="664" priority="548">
      <formula>$C105="2次"</formula>
    </cfRule>
  </conditionalFormatting>
  <conditionalFormatting sqref="W107:W108">
    <cfRule type="expression" dxfId="663" priority="545">
      <formula>$C107="3次"</formula>
    </cfRule>
    <cfRule type="expression" dxfId="662" priority="546">
      <formula>$C107="2次"</formula>
    </cfRule>
  </conditionalFormatting>
  <conditionalFormatting sqref="W109:W110">
    <cfRule type="expression" dxfId="661" priority="543">
      <formula>$C109="3次"</formula>
    </cfRule>
    <cfRule type="expression" dxfId="660" priority="544">
      <formula>$C109="2次"</formula>
    </cfRule>
  </conditionalFormatting>
  <conditionalFormatting sqref="W111:W112">
    <cfRule type="expression" dxfId="659" priority="541">
      <formula>$C111="3次"</formula>
    </cfRule>
    <cfRule type="expression" dxfId="658" priority="542">
      <formula>$C111="2次"</formula>
    </cfRule>
  </conditionalFormatting>
  <conditionalFormatting sqref="W113:W114">
    <cfRule type="expression" dxfId="657" priority="539">
      <formula>$C113="3次"</formula>
    </cfRule>
    <cfRule type="expression" dxfId="656" priority="540">
      <formula>$C113="2次"</formula>
    </cfRule>
  </conditionalFormatting>
  <conditionalFormatting sqref="W115:W116">
    <cfRule type="expression" dxfId="655" priority="537">
      <formula>$C115="3次"</formula>
    </cfRule>
    <cfRule type="expression" dxfId="654" priority="538">
      <formula>$C115="2次"</formula>
    </cfRule>
  </conditionalFormatting>
  <conditionalFormatting sqref="W117:W118">
    <cfRule type="expression" dxfId="653" priority="535">
      <formula>$C117="3次"</formula>
    </cfRule>
    <cfRule type="expression" dxfId="652" priority="536">
      <formula>$C117="2次"</formula>
    </cfRule>
  </conditionalFormatting>
  <conditionalFormatting sqref="W119:W120">
    <cfRule type="expression" dxfId="651" priority="533">
      <formula>$C119="3次"</formula>
    </cfRule>
    <cfRule type="expression" dxfId="650" priority="534">
      <formula>$C119="2次"</formula>
    </cfRule>
  </conditionalFormatting>
  <conditionalFormatting sqref="W121:W122">
    <cfRule type="expression" dxfId="649" priority="531">
      <formula>$C121="3次"</formula>
    </cfRule>
    <cfRule type="expression" dxfId="648" priority="532">
      <formula>$C121="2次"</formula>
    </cfRule>
  </conditionalFormatting>
  <conditionalFormatting sqref="W123:W124">
    <cfRule type="expression" dxfId="647" priority="529">
      <formula>$C123="3次"</formula>
    </cfRule>
    <cfRule type="expression" dxfId="646" priority="530">
      <formula>$C123="2次"</formula>
    </cfRule>
  </conditionalFormatting>
  <conditionalFormatting sqref="W125:W126">
    <cfRule type="expression" dxfId="645" priority="527">
      <formula>$C125="3次"</formula>
    </cfRule>
    <cfRule type="expression" dxfId="644" priority="528">
      <formula>$C125="2次"</formula>
    </cfRule>
  </conditionalFormatting>
  <conditionalFormatting sqref="X31:X32">
    <cfRule type="expression" dxfId="643" priority="525">
      <formula>$C31="3次"</formula>
    </cfRule>
    <cfRule type="expression" dxfId="642" priority="526">
      <formula>$C31="2次"</formula>
    </cfRule>
  </conditionalFormatting>
  <conditionalFormatting sqref="X33:X34">
    <cfRule type="expression" dxfId="641" priority="523">
      <formula>$C33="3次"</formula>
    </cfRule>
    <cfRule type="expression" dxfId="640" priority="524">
      <formula>$C33="2次"</formula>
    </cfRule>
  </conditionalFormatting>
  <conditionalFormatting sqref="X53:X54">
    <cfRule type="expression" dxfId="639" priority="521">
      <formula>$C53="3次"</formula>
    </cfRule>
    <cfRule type="expression" dxfId="638" priority="522">
      <formula>$C53="2次"</formula>
    </cfRule>
  </conditionalFormatting>
  <conditionalFormatting sqref="X55:X56">
    <cfRule type="expression" dxfId="637" priority="519">
      <formula>$C55="3次"</formula>
    </cfRule>
    <cfRule type="expression" dxfId="636" priority="520">
      <formula>$C55="2次"</formula>
    </cfRule>
  </conditionalFormatting>
  <conditionalFormatting sqref="X59:X60">
    <cfRule type="expression" dxfId="635" priority="517">
      <formula>$C59="3次"</formula>
    </cfRule>
    <cfRule type="expression" dxfId="634" priority="518">
      <formula>$C59="2次"</formula>
    </cfRule>
  </conditionalFormatting>
  <conditionalFormatting sqref="X61:X62">
    <cfRule type="expression" dxfId="633" priority="515">
      <formula>$C61="3次"</formula>
    </cfRule>
    <cfRule type="expression" dxfId="632" priority="516">
      <formula>$C61="2次"</formula>
    </cfRule>
  </conditionalFormatting>
  <conditionalFormatting sqref="X63:X64">
    <cfRule type="expression" dxfId="631" priority="513">
      <formula>$C63="3次"</formula>
    </cfRule>
    <cfRule type="expression" dxfId="630" priority="514">
      <formula>$C63="2次"</formula>
    </cfRule>
  </conditionalFormatting>
  <conditionalFormatting sqref="X65:X66">
    <cfRule type="expression" dxfId="629" priority="511">
      <formula>$C65="3次"</formula>
    </cfRule>
    <cfRule type="expression" dxfId="628" priority="512">
      <formula>$C65="2次"</formula>
    </cfRule>
  </conditionalFormatting>
  <conditionalFormatting sqref="X67:X68">
    <cfRule type="expression" dxfId="627" priority="509">
      <formula>$C67="3次"</formula>
    </cfRule>
    <cfRule type="expression" dxfId="626" priority="510">
      <formula>$C67="2次"</formula>
    </cfRule>
  </conditionalFormatting>
  <conditionalFormatting sqref="X69:X70">
    <cfRule type="expression" dxfId="625" priority="507">
      <formula>$C69="3次"</formula>
    </cfRule>
    <cfRule type="expression" dxfId="624" priority="508">
      <formula>$C69="2次"</formula>
    </cfRule>
  </conditionalFormatting>
  <conditionalFormatting sqref="X71:X72">
    <cfRule type="expression" dxfId="623" priority="505">
      <formula>$C71="3次"</formula>
    </cfRule>
    <cfRule type="expression" dxfId="622" priority="506">
      <formula>$C71="2次"</formula>
    </cfRule>
  </conditionalFormatting>
  <conditionalFormatting sqref="X73:X74">
    <cfRule type="expression" dxfId="621" priority="503">
      <formula>$C73="3次"</formula>
    </cfRule>
    <cfRule type="expression" dxfId="620" priority="504">
      <formula>$C73="2次"</formula>
    </cfRule>
  </conditionalFormatting>
  <conditionalFormatting sqref="X75:X76">
    <cfRule type="expression" dxfId="619" priority="501">
      <formula>$C75="3次"</formula>
    </cfRule>
    <cfRule type="expression" dxfId="618" priority="502">
      <formula>$C75="2次"</formula>
    </cfRule>
  </conditionalFormatting>
  <conditionalFormatting sqref="X77:X78">
    <cfRule type="expression" dxfId="617" priority="499">
      <formula>$C77="3次"</formula>
    </cfRule>
    <cfRule type="expression" dxfId="616" priority="500">
      <formula>$C77="2次"</formula>
    </cfRule>
  </conditionalFormatting>
  <conditionalFormatting sqref="X79:X80">
    <cfRule type="expression" dxfId="615" priority="497">
      <formula>$C79="3次"</formula>
    </cfRule>
    <cfRule type="expression" dxfId="614" priority="498">
      <formula>$C79="2次"</formula>
    </cfRule>
  </conditionalFormatting>
  <conditionalFormatting sqref="X81:X82">
    <cfRule type="expression" dxfId="613" priority="495">
      <formula>$C81="3次"</formula>
    </cfRule>
    <cfRule type="expression" dxfId="612" priority="496">
      <formula>$C81="2次"</formula>
    </cfRule>
  </conditionalFormatting>
  <conditionalFormatting sqref="X83:X84">
    <cfRule type="expression" dxfId="611" priority="493">
      <formula>$C83="3次"</formula>
    </cfRule>
    <cfRule type="expression" dxfId="610" priority="494">
      <formula>$C83="2次"</formula>
    </cfRule>
  </conditionalFormatting>
  <conditionalFormatting sqref="X85:X86">
    <cfRule type="expression" dxfId="609" priority="491">
      <formula>$C85="3次"</formula>
    </cfRule>
    <cfRule type="expression" dxfId="608" priority="492">
      <formula>$C85="2次"</formula>
    </cfRule>
  </conditionalFormatting>
  <conditionalFormatting sqref="X87:X88">
    <cfRule type="expression" dxfId="607" priority="489">
      <formula>$C87="3次"</formula>
    </cfRule>
    <cfRule type="expression" dxfId="606" priority="490">
      <formula>$C87="2次"</formula>
    </cfRule>
  </conditionalFormatting>
  <conditionalFormatting sqref="X89:X90">
    <cfRule type="expression" dxfId="605" priority="487">
      <formula>$C89="3次"</formula>
    </cfRule>
    <cfRule type="expression" dxfId="604" priority="488">
      <formula>$C89="2次"</formula>
    </cfRule>
  </conditionalFormatting>
  <conditionalFormatting sqref="X91:X92">
    <cfRule type="expression" dxfId="603" priority="485">
      <formula>$C91="3次"</formula>
    </cfRule>
    <cfRule type="expression" dxfId="602" priority="486">
      <formula>$C91="2次"</formula>
    </cfRule>
  </conditionalFormatting>
  <conditionalFormatting sqref="X93:X94">
    <cfRule type="expression" dxfId="601" priority="483">
      <formula>$C93="3次"</formula>
    </cfRule>
    <cfRule type="expression" dxfId="600" priority="484">
      <formula>$C93="2次"</formula>
    </cfRule>
  </conditionalFormatting>
  <conditionalFormatting sqref="X95:X96">
    <cfRule type="expression" dxfId="599" priority="481">
      <formula>$C95="3次"</formula>
    </cfRule>
    <cfRule type="expression" dxfId="598" priority="482">
      <formula>$C95="2次"</formula>
    </cfRule>
  </conditionalFormatting>
  <conditionalFormatting sqref="X97:X98">
    <cfRule type="expression" dxfId="597" priority="479">
      <formula>$C97="3次"</formula>
    </cfRule>
    <cfRule type="expression" dxfId="596" priority="480">
      <formula>$C97="2次"</formula>
    </cfRule>
  </conditionalFormatting>
  <conditionalFormatting sqref="X99:X100">
    <cfRule type="expression" dxfId="595" priority="477">
      <formula>$C99="3次"</formula>
    </cfRule>
    <cfRule type="expression" dxfId="594" priority="478">
      <formula>$C99="2次"</formula>
    </cfRule>
  </conditionalFormatting>
  <conditionalFormatting sqref="X101:X102">
    <cfRule type="expression" dxfId="593" priority="475">
      <formula>$C101="3次"</formula>
    </cfRule>
    <cfRule type="expression" dxfId="592" priority="476">
      <formula>$C101="2次"</formula>
    </cfRule>
  </conditionalFormatting>
  <conditionalFormatting sqref="X103:X104">
    <cfRule type="expression" dxfId="591" priority="473">
      <formula>$C103="3次"</formula>
    </cfRule>
    <cfRule type="expression" dxfId="590" priority="474">
      <formula>$C103="2次"</formula>
    </cfRule>
  </conditionalFormatting>
  <conditionalFormatting sqref="X105:X106">
    <cfRule type="expression" dxfId="589" priority="471">
      <formula>$C105="3次"</formula>
    </cfRule>
    <cfRule type="expression" dxfId="588" priority="472">
      <formula>$C105="2次"</formula>
    </cfRule>
  </conditionalFormatting>
  <conditionalFormatting sqref="X107:X108">
    <cfRule type="expression" dxfId="587" priority="469">
      <formula>$C107="3次"</formula>
    </cfRule>
    <cfRule type="expression" dxfId="586" priority="470">
      <formula>$C107="2次"</formula>
    </cfRule>
  </conditionalFormatting>
  <conditionalFormatting sqref="X109:X110">
    <cfRule type="expression" dxfId="585" priority="467">
      <formula>$C109="3次"</formula>
    </cfRule>
    <cfRule type="expression" dxfId="584" priority="468">
      <formula>$C109="2次"</formula>
    </cfRule>
  </conditionalFormatting>
  <conditionalFormatting sqref="X111:X112">
    <cfRule type="expression" dxfId="583" priority="465">
      <formula>$C111="3次"</formula>
    </cfRule>
    <cfRule type="expression" dxfId="582" priority="466">
      <formula>$C111="2次"</formula>
    </cfRule>
  </conditionalFormatting>
  <conditionalFormatting sqref="X113:X114">
    <cfRule type="expression" dxfId="581" priority="463">
      <formula>$C113="3次"</formula>
    </cfRule>
    <cfRule type="expression" dxfId="580" priority="464">
      <formula>$C113="2次"</formula>
    </cfRule>
  </conditionalFormatting>
  <conditionalFormatting sqref="X115:X116">
    <cfRule type="expression" dxfId="579" priority="461">
      <formula>$C115="3次"</formula>
    </cfRule>
    <cfRule type="expression" dxfId="578" priority="462">
      <formula>$C115="2次"</formula>
    </cfRule>
  </conditionalFormatting>
  <conditionalFormatting sqref="X117:X118">
    <cfRule type="expression" dxfId="577" priority="459">
      <formula>$C117="3次"</formula>
    </cfRule>
    <cfRule type="expression" dxfId="576" priority="460">
      <formula>$C117="2次"</formula>
    </cfRule>
  </conditionalFormatting>
  <conditionalFormatting sqref="X119:X120">
    <cfRule type="expression" dxfId="575" priority="457">
      <formula>$C119="3次"</formula>
    </cfRule>
    <cfRule type="expression" dxfId="574" priority="458">
      <formula>$C119="2次"</formula>
    </cfRule>
  </conditionalFormatting>
  <conditionalFormatting sqref="X121:X122">
    <cfRule type="expression" dxfId="573" priority="455">
      <formula>$C121="3次"</formula>
    </cfRule>
    <cfRule type="expression" dxfId="572" priority="456">
      <formula>$C121="2次"</formula>
    </cfRule>
  </conditionalFormatting>
  <conditionalFormatting sqref="X123:X124">
    <cfRule type="expression" dxfId="571" priority="453">
      <formula>$C123="3次"</formula>
    </cfRule>
    <cfRule type="expression" dxfId="570" priority="454">
      <formula>$C123="2次"</formula>
    </cfRule>
  </conditionalFormatting>
  <conditionalFormatting sqref="X125:X126">
    <cfRule type="expression" dxfId="569" priority="451">
      <formula>$C125="3次"</formula>
    </cfRule>
    <cfRule type="expression" dxfId="568" priority="452">
      <formula>$C125="2次"</formula>
    </cfRule>
  </conditionalFormatting>
  <conditionalFormatting sqref="Y31:Y32">
    <cfRule type="expression" dxfId="567" priority="449">
      <formula>$C31="3次"</formula>
    </cfRule>
    <cfRule type="expression" dxfId="566" priority="450">
      <formula>$C31="2次"</formula>
    </cfRule>
  </conditionalFormatting>
  <conditionalFormatting sqref="Y33:Y34">
    <cfRule type="expression" dxfId="565" priority="447">
      <formula>$C33="3次"</formula>
    </cfRule>
    <cfRule type="expression" dxfId="564" priority="448">
      <formula>$C33="2次"</formula>
    </cfRule>
  </conditionalFormatting>
  <conditionalFormatting sqref="Y53:Y54">
    <cfRule type="expression" dxfId="563" priority="445">
      <formula>$C53="3次"</formula>
    </cfRule>
    <cfRule type="expression" dxfId="562" priority="446">
      <formula>$C53="2次"</formula>
    </cfRule>
  </conditionalFormatting>
  <conditionalFormatting sqref="Y55:Y56">
    <cfRule type="expression" dxfId="561" priority="443">
      <formula>$C55="3次"</formula>
    </cfRule>
    <cfRule type="expression" dxfId="560" priority="444">
      <formula>$C55="2次"</formula>
    </cfRule>
  </conditionalFormatting>
  <conditionalFormatting sqref="Y59:Y60">
    <cfRule type="expression" dxfId="559" priority="441">
      <formula>$C59="3次"</formula>
    </cfRule>
    <cfRule type="expression" dxfId="558" priority="442">
      <formula>$C59="2次"</formula>
    </cfRule>
  </conditionalFormatting>
  <conditionalFormatting sqref="Y61:Y62">
    <cfRule type="expression" dxfId="557" priority="439">
      <formula>$C61="3次"</formula>
    </cfRule>
    <cfRule type="expression" dxfId="556" priority="440">
      <formula>$C61="2次"</formula>
    </cfRule>
  </conditionalFormatting>
  <conditionalFormatting sqref="Y63:Y64">
    <cfRule type="expression" dxfId="555" priority="437">
      <formula>$C63="3次"</formula>
    </cfRule>
    <cfRule type="expression" dxfId="554" priority="438">
      <formula>$C63="2次"</formula>
    </cfRule>
  </conditionalFormatting>
  <conditionalFormatting sqref="Y65:Y66">
    <cfRule type="expression" dxfId="553" priority="435">
      <formula>$C65="3次"</formula>
    </cfRule>
    <cfRule type="expression" dxfId="552" priority="436">
      <formula>$C65="2次"</formula>
    </cfRule>
  </conditionalFormatting>
  <conditionalFormatting sqref="Y67:Y68">
    <cfRule type="expression" dxfId="551" priority="433">
      <formula>$C67="3次"</formula>
    </cfRule>
    <cfRule type="expression" dxfId="550" priority="434">
      <formula>$C67="2次"</formula>
    </cfRule>
  </conditionalFormatting>
  <conditionalFormatting sqref="Y69:Y70">
    <cfRule type="expression" dxfId="549" priority="431">
      <formula>$C69="3次"</formula>
    </cfRule>
    <cfRule type="expression" dxfId="548" priority="432">
      <formula>$C69="2次"</formula>
    </cfRule>
  </conditionalFormatting>
  <conditionalFormatting sqref="Y71:Y72">
    <cfRule type="expression" dxfId="547" priority="429">
      <formula>$C71="3次"</formula>
    </cfRule>
    <cfRule type="expression" dxfId="546" priority="430">
      <formula>$C71="2次"</formula>
    </cfRule>
  </conditionalFormatting>
  <conditionalFormatting sqref="Y73:Y74">
    <cfRule type="expression" dxfId="545" priority="427">
      <formula>$C73="3次"</formula>
    </cfRule>
    <cfRule type="expression" dxfId="544" priority="428">
      <formula>$C73="2次"</formula>
    </cfRule>
  </conditionalFormatting>
  <conditionalFormatting sqref="Y75:Y76">
    <cfRule type="expression" dxfId="543" priority="425">
      <formula>$C75="3次"</formula>
    </cfRule>
    <cfRule type="expression" dxfId="542" priority="426">
      <formula>$C75="2次"</formula>
    </cfRule>
  </conditionalFormatting>
  <conditionalFormatting sqref="Y77:Y78">
    <cfRule type="expression" dxfId="541" priority="423">
      <formula>$C77="3次"</formula>
    </cfRule>
    <cfRule type="expression" dxfId="540" priority="424">
      <formula>$C77="2次"</formula>
    </cfRule>
  </conditionalFormatting>
  <conditionalFormatting sqref="Y79:Y80">
    <cfRule type="expression" dxfId="539" priority="421">
      <formula>$C79="3次"</formula>
    </cfRule>
    <cfRule type="expression" dxfId="538" priority="422">
      <formula>$C79="2次"</formula>
    </cfRule>
  </conditionalFormatting>
  <conditionalFormatting sqref="Y81:Y82">
    <cfRule type="expression" dxfId="537" priority="419">
      <formula>$C81="3次"</formula>
    </cfRule>
    <cfRule type="expression" dxfId="536" priority="420">
      <formula>$C81="2次"</formula>
    </cfRule>
  </conditionalFormatting>
  <conditionalFormatting sqref="Y83:Y84">
    <cfRule type="expression" dxfId="535" priority="417">
      <formula>$C83="3次"</formula>
    </cfRule>
    <cfRule type="expression" dxfId="534" priority="418">
      <formula>$C83="2次"</formula>
    </cfRule>
  </conditionalFormatting>
  <conditionalFormatting sqref="Y85:Y86">
    <cfRule type="expression" dxfId="533" priority="415">
      <formula>$C85="3次"</formula>
    </cfRule>
    <cfRule type="expression" dxfId="532" priority="416">
      <formula>$C85="2次"</formula>
    </cfRule>
  </conditionalFormatting>
  <conditionalFormatting sqref="Y87:Y88">
    <cfRule type="expression" dxfId="531" priority="413">
      <formula>$C87="3次"</formula>
    </cfRule>
    <cfRule type="expression" dxfId="530" priority="414">
      <formula>$C87="2次"</formula>
    </cfRule>
  </conditionalFormatting>
  <conditionalFormatting sqref="Y89:Y90">
    <cfRule type="expression" dxfId="529" priority="411">
      <formula>$C89="3次"</formula>
    </cfRule>
    <cfRule type="expression" dxfId="528" priority="412">
      <formula>$C89="2次"</formula>
    </cfRule>
  </conditionalFormatting>
  <conditionalFormatting sqref="Y91:Y92">
    <cfRule type="expression" dxfId="527" priority="409">
      <formula>$C91="3次"</formula>
    </cfRule>
    <cfRule type="expression" dxfId="526" priority="410">
      <formula>$C91="2次"</formula>
    </cfRule>
  </conditionalFormatting>
  <conditionalFormatting sqref="Y93:Y94">
    <cfRule type="expression" dxfId="525" priority="407">
      <formula>$C93="3次"</formula>
    </cfRule>
    <cfRule type="expression" dxfId="524" priority="408">
      <formula>$C93="2次"</formula>
    </cfRule>
  </conditionalFormatting>
  <conditionalFormatting sqref="Y95:Y96">
    <cfRule type="expression" dxfId="523" priority="405">
      <formula>$C95="3次"</formula>
    </cfRule>
    <cfRule type="expression" dxfId="522" priority="406">
      <formula>$C95="2次"</formula>
    </cfRule>
  </conditionalFormatting>
  <conditionalFormatting sqref="Y97:Y98">
    <cfRule type="expression" dxfId="521" priority="403">
      <formula>$C97="3次"</formula>
    </cfRule>
    <cfRule type="expression" dxfId="520" priority="404">
      <formula>$C97="2次"</formula>
    </cfRule>
  </conditionalFormatting>
  <conditionalFormatting sqref="Y99:Y100">
    <cfRule type="expression" dxfId="519" priority="401">
      <formula>$C99="3次"</formula>
    </cfRule>
    <cfRule type="expression" dxfId="518" priority="402">
      <formula>$C99="2次"</formula>
    </cfRule>
  </conditionalFormatting>
  <conditionalFormatting sqref="Y101:Y102">
    <cfRule type="expression" dxfId="517" priority="399">
      <formula>$C101="3次"</formula>
    </cfRule>
    <cfRule type="expression" dxfId="516" priority="400">
      <formula>$C101="2次"</formula>
    </cfRule>
  </conditionalFormatting>
  <conditionalFormatting sqref="Y103:Y104">
    <cfRule type="expression" dxfId="515" priority="397">
      <formula>$C103="3次"</formula>
    </cfRule>
    <cfRule type="expression" dxfId="514" priority="398">
      <formula>$C103="2次"</formula>
    </cfRule>
  </conditionalFormatting>
  <conditionalFormatting sqref="Y105:Y106">
    <cfRule type="expression" dxfId="513" priority="395">
      <formula>$C105="3次"</formula>
    </cfRule>
    <cfRule type="expression" dxfId="512" priority="396">
      <formula>$C105="2次"</formula>
    </cfRule>
  </conditionalFormatting>
  <conditionalFormatting sqref="Y107:Y108">
    <cfRule type="expression" dxfId="511" priority="393">
      <formula>$C107="3次"</formula>
    </cfRule>
    <cfRule type="expression" dxfId="510" priority="394">
      <formula>$C107="2次"</formula>
    </cfRule>
  </conditionalFormatting>
  <conditionalFormatting sqref="Y109:Y110">
    <cfRule type="expression" dxfId="509" priority="391">
      <formula>$C109="3次"</formula>
    </cfRule>
    <cfRule type="expression" dxfId="508" priority="392">
      <formula>$C109="2次"</formula>
    </cfRule>
  </conditionalFormatting>
  <conditionalFormatting sqref="Y111:Y112">
    <cfRule type="expression" dxfId="507" priority="389">
      <formula>$C111="3次"</formula>
    </cfRule>
    <cfRule type="expression" dxfId="506" priority="390">
      <formula>$C111="2次"</formula>
    </cfRule>
  </conditionalFormatting>
  <conditionalFormatting sqref="Y113:Y114">
    <cfRule type="expression" dxfId="505" priority="387">
      <formula>$C113="3次"</formula>
    </cfRule>
    <cfRule type="expression" dxfId="504" priority="388">
      <formula>$C113="2次"</formula>
    </cfRule>
  </conditionalFormatting>
  <conditionalFormatting sqref="Y115:Y116">
    <cfRule type="expression" dxfId="503" priority="385">
      <formula>$C115="3次"</formula>
    </cfRule>
    <cfRule type="expression" dxfId="502" priority="386">
      <formula>$C115="2次"</formula>
    </cfRule>
  </conditionalFormatting>
  <conditionalFormatting sqref="Y117:Y118">
    <cfRule type="expression" dxfId="501" priority="383">
      <formula>$C117="3次"</formula>
    </cfRule>
    <cfRule type="expression" dxfId="500" priority="384">
      <formula>$C117="2次"</formula>
    </cfRule>
  </conditionalFormatting>
  <conditionalFormatting sqref="Y119:Y120">
    <cfRule type="expression" dxfId="499" priority="381">
      <formula>$C119="3次"</formula>
    </cfRule>
    <cfRule type="expression" dxfId="498" priority="382">
      <formula>$C119="2次"</formula>
    </cfRule>
  </conditionalFormatting>
  <conditionalFormatting sqref="Y121:Y122">
    <cfRule type="expression" dxfId="497" priority="379">
      <formula>$C121="3次"</formula>
    </cfRule>
    <cfRule type="expression" dxfId="496" priority="380">
      <formula>$C121="2次"</formula>
    </cfRule>
  </conditionalFormatting>
  <conditionalFormatting sqref="Y123:Y124">
    <cfRule type="expression" dxfId="495" priority="377">
      <formula>$C123="3次"</formula>
    </cfRule>
    <cfRule type="expression" dxfId="494" priority="378">
      <formula>$C123="2次"</formula>
    </cfRule>
  </conditionalFormatting>
  <conditionalFormatting sqref="Y125:Y126">
    <cfRule type="expression" dxfId="493" priority="375">
      <formula>$C125="3次"</formula>
    </cfRule>
    <cfRule type="expression" dxfId="492" priority="376">
      <formula>$C125="2次"</formula>
    </cfRule>
  </conditionalFormatting>
  <conditionalFormatting sqref="AB53:AB54">
    <cfRule type="expression" dxfId="491" priority="373">
      <formula>$C53="3次"</formula>
    </cfRule>
    <cfRule type="expression" dxfId="490" priority="374">
      <formula>$C53="2次"</formula>
    </cfRule>
  </conditionalFormatting>
  <conditionalFormatting sqref="AB59:AB60">
    <cfRule type="expression" dxfId="489" priority="371">
      <formula>$C59="3次"</formula>
    </cfRule>
    <cfRule type="expression" dxfId="488" priority="372">
      <formula>$C59="2次"</formula>
    </cfRule>
  </conditionalFormatting>
  <conditionalFormatting sqref="AB61:AB62">
    <cfRule type="expression" dxfId="487" priority="369">
      <formula>$C61="3次"</formula>
    </cfRule>
    <cfRule type="expression" dxfId="486" priority="370">
      <formula>$C61="2次"</formula>
    </cfRule>
  </conditionalFormatting>
  <conditionalFormatting sqref="AB63:AB64">
    <cfRule type="expression" dxfId="485" priority="363">
      <formula>$C63="3次"</formula>
    </cfRule>
    <cfRule type="expression" dxfId="484" priority="364">
      <formula>$C63="2次"</formula>
    </cfRule>
  </conditionalFormatting>
  <conditionalFormatting sqref="AB65:AB66">
    <cfRule type="expression" dxfId="483" priority="361">
      <formula>$C65="3次"</formula>
    </cfRule>
    <cfRule type="expression" dxfId="482" priority="362">
      <formula>$C65="2次"</formula>
    </cfRule>
  </conditionalFormatting>
  <conditionalFormatting sqref="AB67:AB68">
    <cfRule type="expression" dxfId="481" priority="359">
      <formula>$C67="3次"</formula>
    </cfRule>
    <cfRule type="expression" dxfId="480" priority="360">
      <formula>$C67="2次"</formula>
    </cfRule>
  </conditionalFormatting>
  <conditionalFormatting sqref="AB69:AB70">
    <cfRule type="expression" dxfId="479" priority="357">
      <formula>$C69="3次"</formula>
    </cfRule>
    <cfRule type="expression" dxfId="478" priority="358">
      <formula>$C69="2次"</formula>
    </cfRule>
  </conditionalFormatting>
  <conditionalFormatting sqref="AB71:AB72">
    <cfRule type="expression" dxfId="477" priority="355">
      <formula>$C71="3次"</formula>
    </cfRule>
    <cfRule type="expression" dxfId="476" priority="356">
      <formula>$C71="2次"</formula>
    </cfRule>
  </conditionalFormatting>
  <conditionalFormatting sqref="AB73:AB74">
    <cfRule type="expression" dxfId="475" priority="353">
      <formula>$C73="3次"</formula>
    </cfRule>
    <cfRule type="expression" dxfId="474" priority="354">
      <formula>$C73="2次"</formula>
    </cfRule>
  </conditionalFormatting>
  <conditionalFormatting sqref="AB75:AB76">
    <cfRule type="expression" dxfId="473" priority="351">
      <formula>$C75="3次"</formula>
    </cfRule>
    <cfRule type="expression" dxfId="472" priority="352">
      <formula>$C75="2次"</formula>
    </cfRule>
  </conditionalFormatting>
  <conditionalFormatting sqref="AB77:AB78">
    <cfRule type="expression" dxfId="471" priority="349">
      <formula>$C77="3次"</formula>
    </cfRule>
    <cfRule type="expression" dxfId="470" priority="350">
      <formula>$C77="2次"</formula>
    </cfRule>
  </conditionalFormatting>
  <conditionalFormatting sqref="AB79:AB80">
    <cfRule type="expression" dxfId="469" priority="347">
      <formula>$C79="3次"</formula>
    </cfRule>
    <cfRule type="expression" dxfId="468" priority="348">
      <formula>$C79="2次"</formula>
    </cfRule>
  </conditionalFormatting>
  <conditionalFormatting sqref="AB85:AB86">
    <cfRule type="expression" dxfId="467" priority="345">
      <formula>$C85="3次"</formula>
    </cfRule>
    <cfRule type="expression" dxfId="466" priority="346">
      <formula>$C85="2次"</formula>
    </cfRule>
  </conditionalFormatting>
  <conditionalFormatting sqref="AB87:AB88">
    <cfRule type="expression" dxfId="465" priority="343">
      <formula>$C87="3次"</formula>
    </cfRule>
    <cfRule type="expression" dxfId="464" priority="344">
      <formula>$C87="2次"</formula>
    </cfRule>
  </conditionalFormatting>
  <conditionalFormatting sqref="AB89:AB90">
    <cfRule type="expression" dxfId="463" priority="341">
      <formula>$C89="3次"</formula>
    </cfRule>
    <cfRule type="expression" dxfId="462" priority="342">
      <formula>$C89="2次"</formula>
    </cfRule>
  </conditionalFormatting>
  <conditionalFormatting sqref="AB91:AB92">
    <cfRule type="expression" dxfId="461" priority="339">
      <formula>$C91="3次"</formula>
    </cfRule>
    <cfRule type="expression" dxfId="460" priority="340">
      <formula>$C91="2次"</formula>
    </cfRule>
  </conditionalFormatting>
  <conditionalFormatting sqref="AB93:AB94">
    <cfRule type="expression" dxfId="459" priority="337">
      <formula>$C93="3次"</formula>
    </cfRule>
    <cfRule type="expression" dxfId="458" priority="338">
      <formula>$C93="2次"</formula>
    </cfRule>
  </conditionalFormatting>
  <conditionalFormatting sqref="AB95:AB96">
    <cfRule type="expression" dxfId="457" priority="335">
      <formula>$C95="3次"</formula>
    </cfRule>
    <cfRule type="expression" dxfId="456" priority="336">
      <formula>$C95="2次"</formula>
    </cfRule>
  </conditionalFormatting>
  <conditionalFormatting sqref="AB97:AB98">
    <cfRule type="expression" dxfId="455" priority="333">
      <formula>$C97="3次"</formula>
    </cfRule>
    <cfRule type="expression" dxfId="454" priority="334">
      <formula>$C97="2次"</formula>
    </cfRule>
  </conditionalFormatting>
  <conditionalFormatting sqref="AB115:AB116">
    <cfRule type="expression" dxfId="453" priority="331">
      <formula>$C115="3次"</formula>
    </cfRule>
    <cfRule type="expression" dxfId="452" priority="332">
      <formula>$C115="2次"</formula>
    </cfRule>
  </conditionalFormatting>
  <conditionalFormatting sqref="AB121:AB122">
    <cfRule type="expression" dxfId="451" priority="329">
      <formula>$C121="3次"</formula>
    </cfRule>
    <cfRule type="expression" dxfId="450" priority="330">
      <formula>$C121="2次"</formula>
    </cfRule>
  </conditionalFormatting>
  <conditionalFormatting sqref="AB123:AB124">
    <cfRule type="expression" dxfId="449" priority="327">
      <formula>$C123="3次"</formula>
    </cfRule>
    <cfRule type="expression" dxfId="448" priority="328">
      <formula>$C123="2次"</formula>
    </cfRule>
  </conditionalFormatting>
  <conditionalFormatting sqref="D31:D126">
    <cfRule type="expression" dxfId="447" priority="325">
      <formula>$C31="3次"</formula>
    </cfRule>
    <cfRule type="expression" dxfId="446" priority="326">
      <formula>$C31="2次"</formula>
    </cfRule>
  </conditionalFormatting>
  <conditionalFormatting sqref="B3:I126 P3:P126 R4:R126 T4:U4 V5:AB5 R3:U3 V7:AB7 W6:AB6 V9:AB9 W8:AB8 V11:AB11 W10:AB10 V13:AB13 W12:AB12 V15:AB15 W14:AB14 V17:AB17 W16:AB16 V19:AB19 W18:AB18 V21:AB21 W20:AB20 V23:AB23 W22:AB22 V25:AB25 W24:AB24 V27:AB27 W26:AB26 V29:AB29 W28:AB28 V31:AB31 W30:AB30 V33:AB33 W32:AB32 V35:AB35 W34:AB34 V37:AB37 W36:AB36 V39:AB39 W38:AB38 V41:AB41 W40:AB40 V43:AB43 W42:AB42 V45:AB45 W44:AB44 V47:AB47 W46:AB46 V49:AB49 W48:AB48 V51:AB51 W50:AB50 V53:AB53 W52:AB52 V55:AB55 W54:AB54 V57:AB57 W56:AB56 V59:AB59 W58:AB58 V61:AB61 W60:AB60 V63:AB63 W62:AB62 V65:AB65 W64:AB64 V67:AB67 W66:AB66 V69:AB69 W68:AB68 V71:AB71 W70:AB70 V73:AB73 W72:AB72 V75:AB75 W74:AB74 V77:AB77 W76:AB76 V79:AB79 W78:AB78 V81:AB81 W80:AB80 V83:AB83 W82:AB82 W84:AB126 Z3:AB4">
    <cfRule type="cellIs" dxfId="445" priority="288" operator="equal">
      <formula>0</formula>
    </cfRule>
  </conditionalFormatting>
  <conditionalFormatting sqref="B65:B126">
    <cfRule type="expression" dxfId="444" priority="286">
      <formula>$C65="3次"</formula>
    </cfRule>
    <cfRule type="expression" dxfId="443" priority="287">
      <formula>$C65="2次"</formula>
    </cfRule>
  </conditionalFormatting>
  <conditionalFormatting sqref="Z31:Z32">
    <cfRule type="expression" dxfId="442" priority="284">
      <formula>$C31="3次"</formula>
    </cfRule>
    <cfRule type="expression" dxfId="441" priority="285">
      <formula>$C31="2次"</formula>
    </cfRule>
  </conditionalFormatting>
  <conditionalFormatting sqref="Z33:Z34">
    <cfRule type="expression" dxfId="440" priority="282">
      <formula>$C33="3次"</formula>
    </cfRule>
    <cfRule type="expression" dxfId="439" priority="283">
      <formula>$C33="2次"</formula>
    </cfRule>
  </conditionalFormatting>
  <conditionalFormatting sqref="Z53:Z54">
    <cfRule type="expression" dxfId="438" priority="280">
      <formula>$C53="3次"</formula>
    </cfRule>
    <cfRule type="expression" dxfId="437" priority="281">
      <formula>$C53="2次"</formula>
    </cfRule>
  </conditionalFormatting>
  <conditionalFormatting sqref="Z55:Z56">
    <cfRule type="expression" dxfId="436" priority="278">
      <formula>$C55="3次"</formula>
    </cfRule>
    <cfRule type="expression" dxfId="435" priority="279">
      <formula>$C55="2次"</formula>
    </cfRule>
  </conditionalFormatting>
  <conditionalFormatting sqref="Z59:Z60">
    <cfRule type="expression" dxfId="434" priority="276">
      <formula>$C59="3次"</formula>
    </cfRule>
    <cfRule type="expression" dxfId="433" priority="277">
      <formula>$C59="2次"</formula>
    </cfRule>
  </conditionalFormatting>
  <conditionalFormatting sqref="Z61:Z62">
    <cfRule type="expression" dxfId="432" priority="274">
      <formula>$C61="3次"</formula>
    </cfRule>
    <cfRule type="expression" dxfId="431" priority="275">
      <formula>$C61="2次"</formula>
    </cfRule>
  </conditionalFormatting>
  <conditionalFormatting sqref="Z63:Z64">
    <cfRule type="expression" dxfId="430" priority="272">
      <formula>$C63="3次"</formula>
    </cfRule>
    <cfRule type="expression" dxfId="429" priority="273">
      <formula>$C63="2次"</formula>
    </cfRule>
  </conditionalFormatting>
  <conditionalFormatting sqref="Z65:Z66">
    <cfRule type="expression" dxfId="428" priority="270">
      <formula>$C65="3次"</formula>
    </cfRule>
    <cfRule type="expression" dxfId="427" priority="271">
      <formula>$C65="2次"</formula>
    </cfRule>
  </conditionalFormatting>
  <conditionalFormatting sqref="Z67:Z68">
    <cfRule type="expression" dxfId="426" priority="268">
      <formula>$C67="3次"</formula>
    </cfRule>
    <cfRule type="expression" dxfId="425" priority="269">
      <formula>$C67="2次"</formula>
    </cfRule>
  </conditionalFormatting>
  <conditionalFormatting sqref="Z69:Z70">
    <cfRule type="expression" dxfId="424" priority="266">
      <formula>$C69="3次"</formula>
    </cfRule>
    <cfRule type="expression" dxfId="423" priority="267">
      <formula>$C69="2次"</formula>
    </cfRule>
  </conditionalFormatting>
  <conditionalFormatting sqref="Z71:Z72">
    <cfRule type="expression" dxfId="422" priority="264">
      <formula>$C71="3次"</formula>
    </cfRule>
    <cfRule type="expression" dxfId="421" priority="265">
      <formula>$C71="2次"</formula>
    </cfRule>
  </conditionalFormatting>
  <conditionalFormatting sqref="Z73:Z74">
    <cfRule type="expression" dxfId="420" priority="262">
      <formula>$C73="3次"</formula>
    </cfRule>
    <cfRule type="expression" dxfId="419" priority="263">
      <formula>$C73="2次"</formula>
    </cfRule>
  </conditionalFormatting>
  <conditionalFormatting sqref="Z75:Z76">
    <cfRule type="expression" dxfId="418" priority="260">
      <formula>$C75="3次"</formula>
    </cfRule>
    <cfRule type="expression" dxfId="417" priority="261">
      <formula>$C75="2次"</formula>
    </cfRule>
  </conditionalFormatting>
  <conditionalFormatting sqref="Z77:Z78">
    <cfRule type="expression" dxfId="416" priority="258">
      <formula>$C77="3次"</formula>
    </cfRule>
    <cfRule type="expression" dxfId="415" priority="259">
      <formula>$C77="2次"</formula>
    </cfRule>
  </conditionalFormatting>
  <conditionalFormatting sqref="Z79:Z80">
    <cfRule type="expression" dxfId="414" priority="256">
      <formula>$C79="3次"</formula>
    </cfRule>
    <cfRule type="expression" dxfId="413" priority="257">
      <formula>$C79="2次"</formula>
    </cfRule>
  </conditionalFormatting>
  <conditionalFormatting sqref="Z81:Z82">
    <cfRule type="expression" dxfId="412" priority="254">
      <formula>$C81="3次"</formula>
    </cfRule>
    <cfRule type="expression" dxfId="411" priority="255">
      <formula>$C81="2次"</formula>
    </cfRule>
  </conditionalFormatting>
  <conditionalFormatting sqref="Z83:Z84">
    <cfRule type="expression" dxfId="410" priority="252">
      <formula>$C83="3次"</formula>
    </cfRule>
    <cfRule type="expression" dxfId="409" priority="253">
      <formula>$C83="2次"</formula>
    </cfRule>
  </conditionalFormatting>
  <conditionalFormatting sqref="Z85:Z86">
    <cfRule type="expression" dxfId="408" priority="250">
      <formula>$C85="3次"</formula>
    </cfRule>
    <cfRule type="expression" dxfId="407" priority="251">
      <formula>$C85="2次"</formula>
    </cfRule>
  </conditionalFormatting>
  <conditionalFormatting sqref="Z87:Z88">
    <cfRule type="expression" dxfId="406" priority="248">
      <formula>$C87="3次"</formula>
    </cfRule>
    <cfRule type="expression" dxfId="405" priority="249">
      <formula>$C87="2次"</formula>
    </cfRule>
  </conditionalFormatting>
  <conditionalFormatting sqref="Z89:Z90">
    <cfRule type="expression" dxfId="404" priority="246">
      <formula>$C89="3次"</formula>
    </cfRule>
    <cfRule type="expression" dxfId="403" priority="247">
      <formula>$C89="2次"</formula>
    </cfRule>
  </conditionalFormatting>
  <conditionalFormatting sqref="Z91:Z92">
    <cfRule type="expression" dxfId="402" priority="244">
      <formula>$C91="3次"</formula>
    </cfRule>
    <cfRule type="expression" dxfId="401" priority="245">
      <formula>$C91="2次"</formula>
    </cfRule>
  </conditionalFormatting>
  <conditionalFormatting sqref="Z93:Z94">
    <cfRule type="expression" dxfId="400" priority="242">
      <formula>$C93="3次"</formula>
    </cfRule>
    <cfRule type="expression" dxfId="399" priority="243">
      <formula>$C93="2次"</formula>
    </cfRule>
  </conditionalFormatting>
  <conditionalFormatting sqref="Z95:Z96">
    <cfRule type="expression" dxfId="398" priority="240">
      <formula>$C95="3次"</formula>
    </cfRule>
    <cfRule type="expression" dxfId="397" priority="241">
      <formula>$C95="2次"</formula>
    </cfRule>
  </conditionalFormatting>
  <conditionalFormatting sqref="Z95:Z96">
    <cfRule type="expression" dxfId="396" priority="238">
      <formula>$C95="3次"</formula>
    </cfRule>
    <cfRule type="expression" dxfId="395" priority="239">
      <formula>$C95="2次"</formula>
    </cfRule>
  </conditionalFormatting>
  <conditionalFormatting sqref="Z97:Z98">
    <cfRule type="expression" dxfId="394" priority="236">
      <formula>$C97="3次"</formula>
    </cfRule>
    <cfRule type="expression" dxfId="393" priority="237">
      <formula>$C97="2次"</formula>
    </cfRule>
  </conditionalFormatting>
  <conditionalFormatting sqref="Z99:Z100">
    <cfRule type="expression" dxfId="392" priority="234">
      <formula>$C99="3次"</formula>
    </cfRule>
    <cfRule type="expression" dxfId="391" priority="235">
      <formula>$C99="2次"</formula>
    </cfRule>
  </conditionalFormatting>
  <conditionalFormatting sqref="Z101:Z102">
    <cfRule type="expression" dxfId="390" priority="232">
      <formula>$C101="3次"</formula>
    </cfRule>
    <cfRule type="expression" dxfId="389" priority="233">
      <formula>$C101="2次"</formula>
    </cfRule>
  </conditionalFormatting>
  <conditionalFormatting sqref="Z103:Z104">
    <cfRule type="expression" dxfId="388" priority="230">
      <formula>$C103="3次"</formula>
    </cfRule>
    <cfRule type="expression" dxfId="387" priority="231">
      <formula>$C103="2次"</formula>
    </cfRule>
  </conditionalFormatting>
  <conditionalFormatting sqref="Z105:Z106">
    <cfRule type="expression" dxfId="386" priority="228">
      <formula>$C105="3次"</formula>
    </cfRule>
    <cfRule type="expression" dxfId="385" priority="229">
      <formula>$C105="2次"</formula>
    </cfRule>
  </conditionalFormatting>
  <conditionalFormatting sqref="Z107:Z108">
    <cfRule type="expression" dxfId="384" priority="226">
      <formula>$C107="3次"</formula>
    </cfRule>
    <cfRule type="expression" dxfId="383" priority="227">
      <formula>$C107="2次"</formula>
    </cfRule>
  </conditionalFormatting>
  <conditionalFormatting sqref="Z109:Z110">
    <cfRule type="expression" dxfId="382" priority="224">
      <formula>$C109="3次"</formula>
    </cfRule>
    <cfRule type="expression" dxfId="381" priority="225">
      <formula>$C109="2次"</formula>
    </cfRule>
  </conditionalFormatting>
  <conditionalFormatting sqref="Z111:Z112">
    <cfRule type="expression" dxfId="380" priority="222">
      <formula>$C111="3次"</formula>
    </cfRule>
    <cfRule type="expression" dxfId="379" priority="223">
      <formula>$C111="2次"</formula>
    </cfRule>
  </conditionalFormatting>
  <conditionalFormatting sqref="Z113:Z114">
    <cfRule type="expression" dxfId="378" priority="220">
      <formula>$C113="3次"</formula>
    </cfRule>
    <cfRule type="expression" dxfId="377" priority="221">
      <formula>$C113="2次"</formula>
    </cfRule>
  </conditionalFormatting>
  <conditionalFormatting sqref="Z115:Z116">
    <cfRule type="expression" dxfId="376" priority="218">
      <formula>$C115="3次"</formula>
    </cfRule>
    <cfRule type="expression" dxfId="375" priority="219">
      <formula>$C115="2次"</formula>
    </cfRule>
  </conditionalFormatting>
  <conditionalFormatting sqref="Z117:Z118">
    <cfRule type="expression" dxfId="374" priority="216">
      <formula>$C117="3次"</formula>
    </cfRule>
    <cfRule type="expression" dxfId="373" priority="217">
      <formula>$C117="2次"</formula>
    </cfRule>
  </conditionalFormatting>
  <conditionalFormatting sqref="Z119:Z120">
    <cfRule type="expression" dxfId="372" priority="214">
      <formula>$C119="3次"</formula>
    </cfRule>
    <cfRule type="expression" dxfId="371" priority="215">
      <formula>$C119="2次"</formula>
    </cfRule>
  </conditionalFormatting>
  <conditionalFormatting sqref="Z121:Z122">
    <cfRule type="expression" dxfId="370" priority="212">
      <formula>$C121="3次"</formula>
    </cfRule>
    <cfRule type="expression" dxfId="369" priority="213">
      <formula>$C121="2次"</formula>
    </cfRule>
  </conditionalFormatting>
  <conditionalFormatting sqref="Z123:Z124">
    <cfRule type="expression" dxfId="368" priority="210">
      <formula>$C123="3次"</formula>
    </cfRule>
    <cfRule type="expression" dxfId="367" priority="211">
      <formula>$C123="2次"</formula>
    </cfRule>
  </conditionalFormatting>
  <conditionalFormatting sqref="Z125:Z126">
    <cfRule type="expression" dxfId="366" priority="208">
      <formula>$C125="3次"</formula>
    </cfRule>
    <cfRule type="expression" dxfId="365" priority="209">
      <formula>$C125="2次"</formula>
    </cfRule>
  </conditionalFormatting>
  <conditionalFormatting sqref="Q3">
    <cfRule type="expression" dxfId="364" priority="206">
      <formula>$C3="3次"</formula>
    </cfRule>
    <cfRule type="expression" dxfId="363" priority="207">
      <formula>$C3="2次"</formula>
    </cfRule>
  </conditionalFormatting>
  <conditionalFormatting sqref="Q3">
    <cfRule type="cellIs" dxfId="362" priority="165" operator="equal">
      <formula>0</formula>
    </cfRule>
  </conditionalFormatting>
  <conditionalFormatting sqref="AG7:AG126">
    <cfRule type="expression" dxfId="361" priority="59">
      <formula>$C7="3次"</formula>
    </cfRule>
    <cfRule type="expression" dxfId="360" priority="60">
      <formula>$C7="2次"</formula>
    </cfRule>
  </conditionalFormatting>
  <conditionalFormatting sqref="V85">
    <cfRule type="expression" dxfId="359" priority="32">
      <formula>$C85="3次"</formula>
    </cfRule>
    <cfRule type="expression" dxfId="358" priority="33">
      <formula>$C85="2次"</formula>
    </cfRule>
  </conditionalFormatting>
  <conditionalFormatting sqref="V85">
    <cfRule type="cellIs" dxfId="357" priority="31" operator="equal">
      <formula>0</formula>
    </cfRule>
  </conditionalFormatting>
  <conditionalFormatting sqref="V85">
    <cfRule type="expression" dxfId="356" priority="29">
      <formula>$C85="3次"</formula>
    </cfRule>
    <cfRule type="expression" dxfId="355" priority="30">
      <formula>$C85="2次"</formula>
    </cfRule>
  </conditionalFormatting>
  <conditionalFormatting sqref="V85">
    <cfRule type="cellIs" dxfId="354" priority="28" operator="equal">
      <formula>0</formula>
    </cfRule>
  </conditionalFormatting>
  <conditionalFormatting sqref="V87">
    <cfRule type="expression" dxfId="353" priority="26">
      <formula>$C87="3次"</formula>
    </cfRule>
    <cfRule type="expression" dxfId="352" priority="27">
      <formula>$C87="2次"</formula>
    </cfRule>
  </conditionalFormatting>
  <conditionalFormatting sqref="AF7:AF126">
    <cfRule type="expression" dxfId="351" priority="61">
      <formula>$C7="3次"</formula>
    </cfRule>
    <cfRule type="expression" dxfId="350" priority="62">
      <formula>$C7="2次"</formula>
    </cfRule>
  </conditionalFormatting>
  <conditionalFormatting sqref="AH7:AH126">
    <cfRule type="expression" dxfId="349" priority="57">
      <formula>$C7="3次"</formula>
    </cfRule>
    <cfRule type="expression" dxfId="348" priority="58">
      <formula>$C7="2次"</formula>
    </cfRule>
  </conditionalFormatting>
  <conditionalFormatting sqref="AK7:AN126">
    <cfRule type="expression" dxfId="347" priority="55">
      <formula>$C7="3次"</formula>
    </cfRule>
    <cfRule type="expression" dxfId="346" priority="56">
      <formula>$C7="2次"</formula>
    </cfRule>
  </conditionalFormatting>
  <conditionalFormatting sqref="AK3:AN126">
    <cfRule type="cellIs" dxfId="345" priority="54" operator="equal">
      <formula>0</formula>
    </cfRule>
  </conditionalFormatting>
  <conditionalFormatting sqref="J3:O126">
    <cfRule type="expression" dxfId="344" priority="52">
      <formula>$C3="3次"</formula>
    </cfRule>
    <cfRule type="expression" dxfId="343" priority="53">
      <formula>$C3="2次"</formula>
    </cfRule>
  </conditionalFormatting>
  <conditionalFormatting sqref="J3:O126">
    <cfRule type="cellIs" dxfId="342" priority="51" operator="equal">
      <formula>0</formula>
    </cfRule>
  </conditionalFormatting>
  <conditionalFormatting sqref="Q5 Q7 Q9 Q11 Q13 Q15 Q17 Q19 Q21 Q23 Q25 Q27 Q29 Q31 Q33 Q35 Q37 Q39 Q41 Q43 Q45 Q47 Q49 Q51 Q53 Q55 Q57 Q59 Q61 Q63 Q65 Q67 Q69 Q71 Q73 Q75 Q77 Q79 Q81 Q83 Q85 Q87 Q89 Q91 Q93 Q95 Q97 Q99 Q101 Q103 Q105 Q107 Q109 Q111 Q113 Q115 Q117 Q119 Q121 Q123 Q125">
    <cfRule type="expression" dxfId="341" priority="49">
      <formula>$C5="3次"</formula>
    </cfRule>
    <cfRule type="expression" dxfId="340" priority="50">
      <formula>$C5="2次"</formula>
    </cfRule>
  </conditionalFormatting>
  <conditionalFormatting sqref="Q5 Q7 Q9 Q11 Q13 Q15 Q17 Q19 Q21 Q23 Q25 Q27 Q29 Q31 Q33 Q35 Q37 Q39 Q41 Q43 Q45 Q47 Q49 Q51 Q53 Q55 Q57 Q59 Q61 Q63 Q65 Q67 Q69 Q71 Q73 Q75 Q77 Q79 Q81 Q83 Q85 Q87 Q89 Q91 Q93 Q95 Q97 Q99 Q101 Q103 Q105 Q107 Q109 Q111 Q113 Q115 Q117 Q119 Q121 Q123 Q125">
    <cfRule type="cellIs" dxfId="339" priority="48" operator="equal">
      <formula>0</formula>
    </cfRule>
  </conditionalFormatting>
  <conditionalFormatting sqref="S5 S7 S9 S11 S13 S15 S17 S19 S21 S23 S25 S27 S29 S31 S33 S35 S37 S39 S41 S43 S45 S47 S49 S51 S53 S55 S57 S59 S61 S63 S65 S67 S69 S71 S73 S75 S77 S79 S81 S83 S85 S87 S89 S91 S93 S95 S97 S99 S101 S103 S105 S107 S109 S111 S113 S115 S117 S119 S121 S123 S125">
    <cfRule type="expression" dxfId="338" priority="46">
      <formula>$C5="3次"</formula>
    </cfRule>
    <cfRule type="expression" dxfId="337" priority="47">
      <formula>$C5="2次"</formula>
    </cfRule>
  </conditionalFormatting>
  <conditionalFormatting sqref="S5 S7 S9 S11 S13 S15 S17 S19 S21 S23 S25 S27 S29 S31 S33 S35 S37 S39 S41 S43 S45 S47 S49 S51 S53 S55 S57 S59 S61 S63 S65 S67 S69 S71 S73 S75 S77 S79 S81 S83 S85 S87 S89 S91 S93 S95 S97 S99 S101 S103 S105 S107 S109 S111 S113 S115 S117 S119 S121 S123 S125">
    <cfRule type="cellIs" dxfId="336" priority="45" operator="equal">
      <formula>0</formula>
    </cfRule>
  </conditionalFormatting>
  <conditionalFormatting sqref="T5:T126">
    <cfRule type="expression" dxfId="335" priority="43">
      <formula>$C5="3次"</formula>
    </cfRule>
    <cfRule type="expression" dxfId="334" priority="44">
      <formula>$C5="2次"</formula>
    </cfRule>
  </conditionalFormatting>
  <conditionalFormatting sqref="T5:T126">
    <cfRule type="cellIs" dxfId="333" priority="42" operator="equal">
      <formula>0</formula>
    </cfRule>
  </conditionalFormatting>
  <conditionalFormatting sqref="U5:U126">
    <cfRule type="expression" dxfId="332" priority="40">
      <formula>$C5="3次"</formula>
    </cfRule>
    <cfRule type="expression" dxfId="331" priority="41">
      <formula>$C5="2次"</formula>
    </cfRule>
  </conditionalFormatting>
  <conditionalFormatting sqref="U5:U126">
    <cfRule type="cellIs" dxfId="330" priority="39" operator="equal">
      <formula>0</formula>
    </cfRule>
  </conditionalFormatting>
  <conditionalFormatting sqref="V3 V5 V7 V9 V11 V13 V15 V17 V19 V21 V23 V25 V27 V29 V31 V33 V35 V37 V39 V41 V43 V45 V47 V49 V51 V53 V55 V57 V59 V61 V63 V65 V67 V69 V71 V73 V75 V77 V79 V81 V83">
    <cfRule type="expression" dxfId="329" priority="37">
      <formula>$C3="3次"</formula>
    </cfRule>
    <cfRule type="expression" dxfId="328" priority="38">
      <formula>$C3="2次"</formula>
    </cfRule>
  </conditionalFormatting>
  <conditionalFormatting sqref="V3 V5 V7 V9 V11 V13 V15 V17 V19 V21 V23 V25 V27 V29 V31 V33 V35 V37 V39 V41 V43 V45 V47 V49 V51 V53 V55 V57 V59 V61 V63 V65 V67 V69 V71 V73 V75 V77 V79 V81 V83">
    <cfRule type="cellIs" dxfId="327" priority="36" operator="equal">
      <formula>0</formula>
    </cfRule>
  </conditionalFormatting>
  <conditionalFormatting sqref="V85">
    <cfRule type="expression" dxfId="326" priority="34">
      <formula>$C85="3次"</formula>
    </cfRule>
    <cfRule type="expression" dxfId="325" priority="35">
      <formula>$C85="2次"</formula>
    </cfRule>
  </conditionalFormatting>
  <conditionalFormatting sqref="V87">
    <cfRule type="expression" dxfId="324" priority="24">
      <formula>$C87="3次"</formula>
    </cfRule>
    <cfRule type="expression" dxfId="323" priority="25">
      <formula>$C87="2次"</formula>
    </cfRule>
  </conditionalFormatting>
  <conditionalFormatting sqref="V87">
    <cfRule type="cellIs" dxfId="322" priority="23" operator="equal">
      <formula>0</formula>
    </cfRule>
  </conditionalFormatting>
  <conditionalFormatting sqref="V87">
    <cfRule type="expression" dxfId="321" priority="21">
      <formula>$C87="3次"</formula>
    </cfRule>
    <cfRule type="expression" dxfId="320" priority="22">
      <formula>$C87="2次"</formula>
    </cfRule>
  </conditionalFormatting>
  <conditionalFormatting sqref="V87">
    <cfRule type="cellIs" dxfId="319" priority="20" operator="equal">
      <formula>0</formula>
    </cfRule>
  </conditionalFormatting>
  <conditionalFormatting sqref="V89 V91">
    <cfRule type="expression" dxfId="318" priority="18">
      <formula>$C89="3次"</formula>
    </cfRule>
    <cfRule type="expression" dxfId="317" priority="19">
      <formula>$C89="2次"</formula>
    </cfRule>
  </conditionalFormatting>
  <conditionalFormatting sqref="V89 V91">
    <cfRule type="expression" dxfId="316" priority="16">
      <formula>$C89="3次"</formula>
    </cfRule>
    <cfRule type="expression" dxfId="315" priority="17">
      <formula>$C89="2次"</formula>
    </cfRule>
  </conditionalFormatting>
  <conditionalFormatting sqref="V89 V91">
    <cfRule type="cellIs" dxfId="314" priority="15" operator="equal">
      <formula>0</formula>
    </cfRule>
  </conditionalFormatting>
  <conditionalFormatting sqref="V89 V91">
    <cfRule type="expression" dxfId="313" priority="13">
      <formula>$C89="3次"</formula>
    </cfRule>
    <cfRule type="expression" dxfId="312" priority="14">
      <formula>$C89="2次"</formula>
    </cfRule>
  </conditionalFormatting>
  <conditionalFormatting sqref="V89 V91">
    <cfRule type="cellIs" dxfId="311" priority="12" operator="equal">
      <formula>0</formula>
    </cfRule>
  </conditionalFormatting>
  <conditionalFormatting sqref="V93 V95 V97 V99 V101 V103 V105 V107 V109 V111 V113 V115 V117 V119 V121 V123 V125">
    <cfRule type="expression" dxfId="310" priority="10">
      <formula>$C93="3次"</formula>
    </cfRule>
    <cfRule type="expression" dxfId="309" priority="11">
      <formula>$C93="2次"</formula>
    </cfRule>
  </conditionalFormatting>
  <conditionalFormatting sqref="V93 V95 V97 V99 V101 V103 V105 V107 V109 V111 V113 V115 V117 V119 V121 V123 V125">
    <cfRule type="expression" dxfId="308" priority="8">
      <formula>$C93="3次"</formula>
    </cfRule>
    <cfRule type="expression" dxfId="307" priority="9">
      <formula>$C93="2次"</formula>
    </cfRule>
  </conditionalFormatting>
  <conditionalFormatting sqref="V93 V95 V97 V99 V101 V103 V105 V107 V109 V111 V113 V115 V117 V119 V121 V123 V125">
    <cfRule type="cellIs" dxfId="306" priority="7" operator="equal">
      <formula>0</formula>
    </cfRule>
  </conditionalFormatting>
  <conditionalFormatting sqref="V93 V95 V97 V99 V101 V103 V105 V107 V109 V111 V113 V115 V117 V119 V121 V123 V125">
    <cfRule type="expression" dxfId="305" priority="5">
      <formula>$C93="3次"</formula>
    </cfRule>
    <cfRule type="expression" dxfId="304" priority="6">
      <formula>$C93="2次"</formula>
    </cfRule>
  </conditionalFormatting>
  <conditionalFormatting sqref="V93 V95 V97 V99 V101 V103 V105 V107 V109 V111 V113 V115 V117 V119 V121 V123 V125">
    <cfRule type="cellIs" dxfId="303" priority="4" operator="equal">
      <formula>0</formula>
    </cfRule>
  </conditionalFormatting>
  <conditionalFormatting sqref="W3:Y4">
    <cfRule type="expression" dxfId="302" priority="2">
      <formula>$C3="3次"</formula>
    </cfRule>
    <cfRule type="expression" dxfId="301" priority="3">
      <formula>$C3="2次"</formula>
    </cfRule>
  </conditionalFormatting>
  <conditionalFormatting sqref="W3:Y4">
    <cfRule type="cellIs" dxfId="300" priority="1" operator="equal">
      <formula>0</formula>
    </cfRule>
  </conditionalFormatting>
  <printOptions horizontalCentered="1"/>
  <pageMargins left="0.35433070866141736" right="0.86614173228346458" top="0.59055118110236227" bottom="0.55118110236220474" header="0" footer="0"/>
  <pageSetup paperSize="8" scale="46" fitToHeight="0" orientation="landscape" r:id="rId1"/>
  <headerFooter scaleWithDoc="0">
    <oddHeader>&amp;R&amp;20施工体制確認一覧表 &amp;11 &amp;P of &amp;N</oddHeader>
    <oddFooter>&amp;L&amp;F
&amp;A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CC99FF"/>
    <pageSetUpPr fitToPage="1"/>
  </sheetPr>
  <dimension ref="A1:BM83"/>
  <sheetViews>
    <sheetView showGridLines="0" view="pageBreakPreview" topLeftCell="A16" zoomScale="85" zoomScaleNormal="75" zoomScaleSheetLayoutView="85" zoomScalePageLayoutView="70" workbookViewId="0">
      <selection activeCell="AE39" sqref="AE39"/>
    </sheetView>
  </sheetViews>
  <sheetFormatPr defaultColWidth="9" defaultRowHeight="12" x14ac:dyDescent="0.15"/>
  <cols>
    <col min="1" max="2" width="3" style="53" customWidth="1"/>
    <col min="3" max="3" width="9.625" style="53" customWidth="1"/>
    <col min="4" max="4" width="8.5" style="53" customWidth="1"/>
    <col min="5" max="5" width="4.875" style="53" customWidth="1"/>
    <col min="6" max="6" width="2.875" style="53" customWidth="1"/>
    <col min="7" max="7" width="4" style="53" customWidth="1"/>
    <col min="8" max="8" width="2.875" style="53" customWidth="1"/>
    <col min="9" max="9" width="1.375" style="53" customWidth="1"/>
    <col min="10" max="10" width="2.875" style="53" customWidth="1"/>
    <col min="11" max="11" width="2.625" style="53" customWidth="1"/>
    <col min="12" max="12" width="14.5" style="53" customWidth="1"/>
    <col min="13" max="13" width="3.5" style="53" customWidth="1"/>
    <col min="14" max="14" width="3.75" style="53" customWidth="1"/>
    <col min="15" max="15" width="3" style="53" customWidth="1"/>
    <col min="16" max="16" width="6" style="53" customWidth="1"/>
    <col min="17" max="17" width="3.5" style="53" customWidth="1"/>
    <col min="18" max="18" width="2.75" style="53" customWidth="1"/>
    <col min="19" max="23" width="2.875" style="53" customWidth="1"/>
    <col min="24" max="24" width="2.75" style="53" customWidth="1"/>
    <col min="25" max="25" width="8.5" style="53" customWidth="1"/>
    <col min="26" max="26" width="2.375" style="53" customWidth="1"/>
    <col min="27" max="27" width="8.625" style="53" customWidth="1"/>
    <col min="28" max="28" width="2.875" style="86" customWidth="1"/>
    <col min="29" max="29" width="8.625" style="86" customWidth="1"/>
    <col min="30" max="30" width="4.25" style="86" customWidth="1"/>
    <col min="31" max="31" width="8.5" style="86" customWidth="1"/>
    <col min="32" max="32" width="6.5" style="86" customWidth="1"/>
    <col min="33" max="36" width="3.375" style="86" customWidth="1"/>
    <col min="37" max="38" width="2" style="86" customWidth="1"/>
    <col min="39" max="39" width="2.5" style="86" customWidth="1"/>
    <col min="40" max="40" width="2.75" style="86" customWidth="1"/>
    <col min="41" max="41" width="5.75" style="86" customWidth="1"/>
    <col min="42" max="42" width="9" style="86"/>
    <col min="43" max="50" width="3.125" style="86" customWidth="1"/>
    <col min="51" max="51" width="5.625" style="53" customWidth="1"/>
    <col min="52" max="16384" width="9" style="53"/>
  </cols>
  <sheetData>
    <row r="1" spans="1:65" ht="30" customHeight="1" x14ac:dyDescent="0.15">
      <c r="R1" s="699" t="s">
        <v>1003</v>
      </c>
      <c r="S1" s="699"/>
      <c r="T1" s="699" t="s">
        <v>1005</v>
      </c>
      <c r="U1" s="699"/>
      <c r="V1" s="699"/>
      <c r="W1" s="699"/>
      <c r="X1" s="699"/>
    </row>
    <row r="2" spans="1:65" s="274" customFormat="1" ht="30" customHeight="1" x14ac:dyDescent="0.15">
      <c r="E2" s="275"/>
      <c r="R2" s="915">
        <f>IF($E$11="","",INDEX(テーブル1[],MATCH($E$11,テーブル1[会社名],0),1))</f>
        <v>1</v>
      </c>
      <c r="S2" s="915"/>
      <c r="T2" s="915" t="str">
        <f>IF($E$11="","",VLOOKUP($E$11,会社名検索用,35,FALSE))</f>
        <v>〇</v>
      </c>
      <c r="U2" s="915"/>
      <c r="V2" s="915"/>
      <c r="W2" s="915"/>
      <c r="X2" s="915"/>
      <c r="AA2" s="276"/>
      <c r="AB2" s="277"/>
      <c r="AC2" s="277"/>
      <c r="AD2" s="277"/>
      <c r="AF2" s="275"/>
      <c r="AY2" s="276"/>
    </row>
    <row r="3" spans="1:65" s="274" customFormat="1" ht="30" customHeight="1" x14ac:dyDescent="0.15">
      <c r="E3" s="275"/>
      <c r="R3" s="915">
        <f>IF($AD$9="","",INDEX(テーブル1[],MATCH($AD$9,テーブル1[会社名],0),1))</f>
        <v>3</v>
      </c>
      <c r="S3" s="915"/>
      <c r="T3" s="915" t="str">
        <f>IF($AD$9="","",VLOOKUP($AD$9,会社名検索用,35,FALSE))</f>
        <v>〇</v>
      </c>
      <c r="U3" s="915"/>
      <c r="V3" s="915"/>
      <c r="W3" s="915"/>
      <c r="X3" s="915"/>
      <c r="AA3" s="276"/>
      <c r="AB3" s="277"/>
      <c r="AC3" s="277"/>
      <c r="AD3" s="277"/>
      <c r="AF3" s="275"/>
      <c r="AY3" s="276"/>
    </row>
    <row r="4" spans="1:65" s="274" customFormat="1" ht="5.0999999999999996" customHeight="1" x14ac:dyDescent="0.15">
      <c r="E4" s="310"/>
      <c r="F4" s="310"/>
      <c r="G4" s="310"/>
      <c r="H4" s="310"/>
      <c r="I4" s="310"/>
      <c r="J4" s="310"/>
      <c r="K4" s="310"/>
      <c r="L4" s="310"/>
      <c r="M4" s="310"/>
      <c r="N4" s="310"/>
      <c r="O4" s="310"/>
      <c r="P4" s="310"/>
      <c r="Q4" s="310"/>
      <c r="R4" s="916"/>
      <c r="S4" s="916"/>
      <c r="AA4" s="276"/>
      <c r="AB4" s="277"/>
      <c r="AC4" s="277"/>
      <c r="AD4" s="277"/>
      <c r="AF4" s="866"/>
      <c r="AG4" s="866"/>
      <c r="AH4" s="866"/>
      <c r="AI4" s="866"/>
      <c r="AJ4" s="866"/>
      <c r="AK4" s="866"/>
      <c r="AL4" s="866"/>
      <c r="AM4" s="866"/>
      <c r="AN4" s="866"/>
      <c r="AO4" s="866"/>
      <c r="AP4" s="866"/>
      <c r="AQ4" s="866"/>
      <c r="AR4" s="866"/>
      <c r="AS4" s="866"/>
      <c r="AT4" s="866"/>
      <c r="AY4" s="276"/>
    </row>
    <row r="5" spans="1:65" s="274" customFormat="1" ht="20.100000000000001" customHeight="1" x14ac:dyDescent="0.15">
      <c r="E5" s="290"/>
      <c r="F5" s="290"/>
      <c r="G5" s="290"/>
      <c r="H5" s="290"/>
      <c r="I5" s="290"/>
      <c r="J5" s="290"/>
      <c r="K5" s="290"/>
      <c r="L5" s="290"/>
      <c r="M5" s="290"/>
      <c r="N5" s="290"/>
      <c r="O5" s="290"/>
      <c r="P5" s="290"/>
      <c r="Q5" s="290"/>
      <c r="R5" s="290"/>
      <c r="S5" s="290"/>
      <c r="AA5" s="276"/>
      <c r="AB5" s="277"/>
      <c r="AC5" s="277"/>
      <c r="AD5" s="277"/>
      <c r="AF5" s="290"/>
      <c r="AG5" s="290"/>
      <c r="AH5" s="290"/>
      <c r="AI5" s="290"/>
      <c r="AJ5" s="290"/>
      <c r="AK5" s="290"/>
      <c r="AL5" s="290"/>
      <c r="AM5" s="290"/>
      <c r="AN5" s="290"/>
      <c r="AO5" s="290"/>
      <c r="AP5" s="290"/>
      <c r="AQ5" s="290"/>
      <c r="AR5" s="290"/>
      <c r="AS5" s="302" t="s">
        <v>1007</v>
      </c>
      <c r="AT5" s="302"/>
      <c r="AU5" s="301"/>
      <c r="AV5" s="301"/>
      <c r="AW5" s="566">
        <f>IF($E$11="","",INDEX(テーブル1[],MATCH($E$11,テーブル1[会社名],0),1))</f>
        <v>1</v>
      </c>
      <c r="AX5" s="566"/>
      <c r="AY5" s="276"/>
    </row>
    <row r="6" spans="1:65" s="274" customFormat="1" ht="20.100000000000001" customHeight="1" x14ac:dyDescent="0.15">
      <c r="E6" s="290"/>
      <c r="F6" s="290"/>
      <c r="G6" s="290"/>
      <c r="H6" s="290"/>
      <c r="I6" s="290"/>
      <c r="J6" s="290"/>
      <c r="K6" s="290"/>
      <c r="L6" s="290"/>
      <c r="M6" s="290"/>
      <c r="N6" s="290"/>
      <c r="O6" s="290"/>
      <c r="P6" s="290"/>
      <c r="Q6" s="290"/>
      <c r="R6" s="290"/>
      <c r="S6" s="290"/>
      <c r="AA6" s="276"/>
      <c r="AB6" s="277"/>
      <c r="AC6" s="277"/>
      <c r="AD6" s="277"/>
      <c r="AF6" s="290"/>
      <c r="AG6" s="290"/>
      <c r="AH6" s="290"/>
      <c r="AI6" s="290"/>
      <c r="AJ6" s="290"/>
      <c r="AK6" s="290"/>
      <c r="AL6" s="290"/>
      <c r="AM6" s="290"/>
      <c r="AN6" s="290"/>
      <c r="AO6" s="290"/>
      <c r="AP6" s="290"/>
      <c r="AQ6" s="290"/>
      <c r="AR6" s="290"/>
      <c r="AS6" s="302" t="s">
        <v>1002</v>
      </c>
      <c r="AT6" s="302"/>
      <c r="AU6" s="302"/>
      <c r="AV6" s="302"/>
      <c r="AW6" s="567">
        <f>IF($AD$9="","",INDEX(テーブル1[],MATCH($AD$9,テーブル1[会社名],0),1))</f>
        <v>3</v>
      </c>
      <c r="AX6" s="567"/>
      <c r="AY6" s="276"/>
    </row>
    <row r="7" spans="1:65" ht="13.5" customHeight="1" x14ac:dyDescent="0.15">
      <c r="A7" s="293"/>
      <c r="B7" s="293"/>
      <c r="C7" s="294"/>
      <c r="D7" s="294"/>
      <c r="Q7" s="864">
        <f>IF(AD9="","",VLOOKUP(AD9,会社名検索用,64,FALSE))</f>
        <v>43948</v>
      </c>
      <c r="R7" s="865"/>
      <c r="S7" s="865"/>
      <c r="T7" s="865"/>
      <c r="U7" s="865"/>
      <c r="V7" s="865"/>
      <c r="W7" s="865"/>
      <c r="X7" s="865"/>
      <c r="Y7" s="56"/>
      <c r="AB7" s="55"/>
      <c r="AC7" s="55"/>
      <c r="AD7" s="55"/>
      <c r="AE7" s="55"/>
      <c r="AF7" s="55"/>
      <c r="AG7" s="55"/>
      <c r="AH7" s="55"/>
      <c r="AI7" s="55"/>
      <c r="AJ7" s="55"/>
      <c r="AK7" s="55"/>
      <c r="AL7" s="55"/>
      <c r="AM7" s="55"/>
      <c r="AN7" s="55"/>
      <c r="AO7" s="55"/>
      <c r="AP7" s="55"/>
      <c r="AQ7" s="55"/>
      <c r="AR7" s="55"/>
      <c r="AS7" s="53"/>
      <c r="AT7" s="53"/>
      <c r="AU7" s="53"/>
      <c r="AV7" s="53"/>
      <c r="AW7" s="53"/>
      <c r="AX7" s="53"/>
      <c r="AY7" s="54"/>
    </row>
    <row r="8" spans="1:65" ht="18" customHeight="1" thickBot="1" x14ac:dyDescent="0.25">
      <c r="A8" s="63"/>
      <c r="B8" s="63"/>
      <c r="C8" s="63"/>
      <c r="D8" s="63"/>
      <c r="E8" s="57"/>
      <c r="F8" s="58"/>
      <c r="G8" s="58" t="s">
        <v>44</v>
      </c>
      <c r="H8" s="58"/>
      <c r="I8" s="58"/>
      <c r="J8" s="58"/>
      <c r="K8" s="58"/>
      <c r="L8" s="58"/>
      <c r="M8" s="58"/>
      <c r="N8" s="58"/>
      <c r="O8" s="58"/>
      <c r="P8" s="59"/>
      <c r="Q8" s="865"/>
      <c r="R8" s="865"/>
      <c r="S8" s="865"/>
      <c r="T8" s="865"/>
      <c r="U8" s="865"/>
      <c r="V8" s="865"/>
      <c r="W8" s="865"/>
      <c r="X8" s="865"/>
      <c r="Y8" s="57"/>
      <c r="AB8" s="60" t="s">
        <v>139</v>
      </c>
      <c r="AC8" s="55"/>
      <c r="AD8" s="55"/>
      <c r="AE8" s="55"/>
      <c r="AF8" s="55"/>
      <c r="AG8" s="55"/>
      <c r="AH8" s="55"/>
      <c r="AI8" s="55"/>
      <c r="AJ8" s="55"/>
      <c r="AK8" s="55"/>
      <c r="AL8" s="55"/>
      <c r="AM8" s="55"/>
      <c r="AN8" s="55"/>
      <c r="AO8" s="55"/>
      <c r="AP8" s="55"/>
      <c r="AQ8" s="55"/>
      <c r="AR8" s="55"/>
      <c r="AS8" s="55"/>
      <c r="AT8" s="55"/>
      <c r="AU8" s="55"/>
      <c r="AV8" s="55"/>
      <c r="AW8" s="55"/>
      <c r="AX8" s="55"/>
      <c r="AY8" s="54"/>
    </row>
    <row r="9" spans="1:65" ht="13.5" customHeight="1" x14ac:dyDescent="0.15">
      <c r="A9" s="293"/>
      <c r="B9" s="293"/>
      <c r="C9" s="293"/>
      <c r="D9" s="293"/>
      <c r="AB9" s="695" t="s">
        <v>1001</v>
      </c>
      <c r="AC9" s="697"/>
      <c r="AD9" s="860" t="s">
        <v>798</v>
      </c>
      <c r="AE9" s="861"/>
      <c r="AF9" s="861"/>
      <c r="AG9" s="861"/>
      <c r="AH9" s="861"/>
      <c r="AI9" s="861"/>
      <c r="AJ9" s="861"/>
      <c r="AK9" s="861"/>
      <c r="AL9" s="862"/>
      <c r="AM9" s="233"/>
      <c r="AN9" s="234"/>
      <c r="AO9" s="232"/>
      <c r="AP9" s="553" t="str">
        <f>IF($AD$9="","",VLOOKUP($AD$9,会社名検索用,2,FALSE))</f>
        <v>下請　次郎3</v>
      </c>
      <c r="AQ9" s="554"/>
      <c r="AR9" s="554"/>
      <c r="AS9" s="554"/>
      <c r="AT9" s="554"/>
      <c r="AU9" s="554"/>
      <c r="AV9" s="554"/>
      <c r="AW9" s="554"/>
      <c r="AX9" s="555"/>
      <c r="AY9" s="156"/>
      <c r="BA9" s="220"/>
      <c r="BB9" s="221"/>
      <c r="BC9" s="221"/>
      <c r="BD9" s="221"/>
      <c r="BE9" s="221"/>
      <c r="BF9" s="221"/>
      <c r="BG9" s="221"/>
      <c r="BH9" s="221"/>
      <c r="BI9" s="221"/>
      <c r="BJ9" s="221"/>
      <c r="BK9" s="221"/>
      <c r="BL9" s="221"/>
      <c r="BM9" s="221"/>
    </row>
    <row r="10" spans="1:65" ht="13.5" customHeight="1" x14ac:dyDescent="0.15">
      <c r="AB10" s="698"/>
      <c r="AC10" s="700"/>
      <c r="AD10" s="571"/>
      <c r="AE10" s="572"/>
      <c r="AF10" s="572"/>
      <c r="AG10" s="572"/>
      <c r="AH10" s="572"/>
      <c r="AI10" s="572"/>
      <c r="AJ10" s="572"/>
      <c r="AK10" s="572"/>
      <c r="AL10" s="863"/>
      <c r="AM10" s="599" t="s">
        <v>12</v>
      </c>
      <c r="AN10" s="541"/>
      <c r="AO10" s="600"/>
      <c r="AP10" s="556"/>
      <c r="AQ10" s="557"/>
      <c r="AR10" s="557"/>
      <c r="AS10" s="557"/>
      <c r="AT10" s="557"/>
      <c r="AU10" s="557"/>
      <c r="AV10" s="557"/>
      <c r="AW10" s="557"/>
      <c r="AX10" s="558"/>
      <c r="AY10" s="105"/>
      <c r="BA10" s="221"/>
      <c r="BB10" s="221"/>
      <c r="BC10" s="221"/>
      <c r="BD10" s="221"/>
      <c r="BE10" s="221"/>
      <c r="BF10" s="221"/>
      <c r="BG10" s="221"/>
      <c r="BH10" s="221"/>
      <c r="BI10" s="221"/>
      <c r="BJ10" s="221"/>
      <c r="BK10" s="221"/>
      <c r="BL10" s="221"/>
      <c r="BM10" s="221"/>
    </row>
    <row r="11" spans="1:65" ht="15.6" customHeight="1" x14ac:dyDescent="0.15">
      <c r="A11" s="291" t="s">
        <v>935</v>
      </c>
      <c r="E11" s="562" t="s">
        <v>848</v>
      </c>
      <c r="F11" s="562"/>
      <c r="G11" s="562"/>
      <c r="H11" s="562"/>
      <c r="I11" s="562"/>
      <c r="J11" s="562"/>
      <c r="K11" s="562"/>
      <c r="L11" s="562"/>
      <c r="M11" s="562"/>
      <c r="N11" s="562"/>
      <c r="O11" s="562"/>
      <c r="P11" s="562"/>
      <c r="Q11" s="562"/>
      <c r="R11" s="562"/>
      <c r="S11" s="562"/>
      <c r="T11" s="299"/>
      <c r="U11" s="562" t="str">
        <f>INDEX(テーブル1[],MATCH($E$11,テーブル1[会社名],),2)</f>
        <v>00001</v>
      </c>
      <c r="V11" s="562"/>
      <c r="W11" s="562"/>
      <c r="X11" s="562"/>
      <c r="Y11" s="562"/>
      <c r="AB11" s="858"/>
      <c r="AC11" s="859"/>
      <c r="AD11" s="298" t="str">
        <f>INDEX(テーブル1[],MATCH($AD$9,テーブル1[会社名],0),2)</f>
        <v>00003</v>
      </c>
      <c r="AE11" s="296"/>
      <c r="AF11" s="296"/>
      <c r="AG11" s="296"/>
      <c r="AH11" s="296"/>
      <c r="AI11" s="296"/>
      <c r="AJ11" s="296"/>
      <c r="AK11" s="296"/>
      <c r="AL11" s="297"/>
      <c r="AM11" s="237"/>
      <c r="AN11" s="237"/>
      <c r="AO11" s="98"/>
      <c r="AP11" s="559"/>
      <c r="AQ11" s="560"/>
      <c r="AR11" s="560"/>
      <c r="AS11" s="560"/>
      <c r="AT11" s="560"/>
      <c r="AU11" s="560"/>
      <c r="AV11" s="560"/>
      <c r="AW11" s="560"/>
      <c r="AX11" s="561"/>
      <c r="AY11" s="61"/>
      <c r="BA11" s="221"/>
      <c r="BB11" s="221"/>
      <c r="BC11" s="221"/>
      <c r="BD11" s="221"/>
      <c r="BE11" s="221"/>
      <c r="BF11" s="221"/>
      <c r="BG11" s="221"/>
      <c r="BH11" s="221"/>
      <c r="BI11" s="221"/>
      <c r="BJ11" s="221"/>
      <c r="BK11" s="221"/>
      <c r="BL11" s="221"/>
      <c r="BM11" s="221"/>
    </row>
    <row r="12" spans="1:65" ht="13.5" customHeight="1" x14ac:dyDescent="0.15">
      <c r="E12" s="300"/>
      <c r="F12" s="300"/>
      <c r="G12" s="300"/>
      <c r="H12" s="300"/>
      <c r="I12" s="300"/>
      <c r="J12" s="300"/>
      <c r="K12" s="300"/>
      <c r="L12" s="300"/>
      <c r="M12" s="300"/>
      <c r="N12" s="300"/>
      <c r="O12" s="300"/>
      <c r="P12" s="300"/>
      <c r="Q12" s="300"/>
      <c r="R12" s="300"/>
      <c r="S12" s="300"/>
      <c r="T12" s="301"/>
      <c r="U12" s="301"/>
      <c r="V12" s="301"/>
      <c r="W12" s="301"/>
      <c r="X12" s="301"/>
      <c r="Y12" s="301"/>
      <c r="AB12" s="238"/>
      <c r="AC12" s="239"/>
      <c r="AD12" s="568" t="str">
        <f>IF($AD$9="","",VLOOKUP($AD$9,会社名検索用,4,FALSE))</f>
        <v>釧路郡釧路町北見団地X丁目XX番地</v>
      </c>
      <c r="AE12" s="569"/>
      <c r="AF12" s="569"/>
      <c r="AG12" s="569"/>
      <c r="AH12" s="569"/>
      <c r="AI12" s="569"/>
      <c r="AJ12" s="569"/>
      <c r="AK12" s="569"/>
      <c r="AL12" s="569"/>
      <c r="AM12" s="569"/>
      <c r="AN12" s="569"/>
      <c r="AO12" s="569"/>
      <c r="AP12" s="569"/>
      <c r="AQ12" s="569"/>
      <c r="AR12" s="569"/>
      <c r="AS12" s="569"/>
      <c r="AT12" s="569"/>
      <c r="AU12" s="569"/>
      <c r="AV12" s="569"/>
      <c r="AW12" s="569"/>
      <c r="AX12" s="570"/>
      <c r="AY12" s="63"/>
      <c r="BA12" s="221"/>
      <c r="BB12" s="221"/>
      <c r="BC12" s="221"/>
      <c r="BD12" s="221"/>
      <c r="BE12" s="221"/>
      <c r="BF12" s="221"/>
      <c r="BG12" s="221"/>
      <c r="BH12" s="221"/>
      <c r="BI12" s="221"/>
      <c r="BJ12" s="221"/>
      <c r="BK12" s="221"/>
      <c r="BL12" s="221"/>
      <c r="BM12" s="221"/>
    </row>
    <row r="13" spans="1:65" ht="13.5" customHeight="1" x14ac:dyDescent="0.15">
      <c r="A13" s="292" t="s">
        <v>936</v>
      </c>
      <c r="E13" s="562" t="str">
        <f>'11_基本情報入力'!$B$4</f>
        <v>一般国道３６号　千歳市　錦町改良外一連工事</v>
      </c>
      <c r="F13" s="562"/>
      <c r="G13" s="562"/>
      <c r="H13" s="562"/>
      <c r="I13" s="562"/>
      <c r="J13" s="562"/>
      <c r="K13" s="562"/>
      <c r="L13" s="562"/>
      <c r="M13" s="562"/>
      <c r="N13" s="562"/>
      <c r="O13" s="562"/>
      <c r="P13" s="562"/>
      <c r="Q13" s="562"/>
      <c r="R13" s="562"/>
      <c r="S13" s="562"/>
      <c r="T13" s="299"/>
      <c r="U13" s="562">
        <f>'11_基本情報入力'!$B$3</f>
        <v>99999</v>
      </c>
      <c r="V13" s="562"/>
      <c r="W13" s="562"/>
      <c r="X13" s="562"/>
      <c r="Y13" s="562"/>
      <c r="AB13" s="235" t="s">
        <v>9</v>
      </c>
      <c r="AC13" s="236"/>
      <c r="AD13" s="571"/>
      <c r="AE13" s="572"/>
      <c r="AF13" s="572"/>
      <c r="AG13" s="572"/>
      <c r="AH13" s="572"/>
      <c r="AI13" s="572"/>
      <c r="AJ13" s="572"/>
      <c r="AK13" s="572"/>
      <c r="AL13" s="572"/>
      <c r="AM13" s="572"/>
      <c r="AN13" s="572"/>
      <c r="AO13" s="572"/>
      <c r="AP13" s="572"/>
      <c r="AQ13" s="572"/>
      <c r="AR13" s="572"/>
      <c r="AS13" s="572"/>
      <c r="AT13" s="572"/>
      <c r="AU13" s="572"/>
      <c r="AV13" s="572"/>
      <c r="AW13" s="572"/>
      <c r="AX13" s="573"/>
      <c r="AY13" s="63"/>
      <c r="BA13" s="221"/>
      <c r="BB13" s="221"/>
      <c r="BC13" s="221"/>
      <c r="BD13" s="221"/>
      <c r="BE13" s="221"/>
      <c r="BF13" s="221"/>
      <c r="BG13" s="221"/>
      <c r="BH13" s="221"/>
      <c r="BI13" s="221"/>
      <c r="BJ13" s="221"/>
      <c r="BK13" s="221"/>
      <c r="BL13" s="221"/>
      <c r="BM13" s="221"/>
    </row>
    <row r="14" spans="1:65" ht="13.5" customHeight="1" thickBot="1" x14ac:dyDescent="0.2">
      <c r="AB14" s="240"/>
      <c r="AC14" s="241"/>
      <c r="AD14" s="559"/>
      <c r="AE14" s="560"/>
      <c r="AF14" s="560"/>
      <c r="AG14" s="560"/>
      <c r="AH14" s="560"/>
      <c r="AI14" s="560"/>
      <c r="AJ14" s="560"/>
      <c r="AK14" s="560"/>
      <c r="AL14" s="560"/>
      <c r="AM14" s="560"/>
      <c r="AN14" s="560"/>
      <c r="AO14" s="560"/>
      <c r="AP14" s="64"/>
      <c r="AQ14" s="546"/>
      <c r="AR14" s="542"/>
      <c r="AS14" s="542"/>
      <c r="AT14" s="542"/>
      <c r="AU14" s="542"/>
      <c r="AV14" s="542"/>
      <c r="AW14" s="542"/>
      <c r="AX14" s="65"/>
      <c r="AY14" s="66"/>
      <c r="BA14" s="221"/>
      <c r="BB14" s="221"/>
      <c r="BC14" s="221"/>
      <c r="BD14" s="221"/>
      <c r="BE14" s="221"/>
      <c r="BF14" s="221"/>
      <c r="BG14" s="221"/>
      <c r="BH14" s="221"/>
      <c r="BI14" s="221"/>
      <c r="BJ14" s="221"/>
      <c r="BK14" s="221"/>
      <c r="BL14" s="221"/>
      <c r="BM14" s="221"/>
    </row>
    <row r="15" spans="1:65" ht="21" customHeight="1" x14ac:dyDescent="0.15">
      <c r="A15" s="67"/>
      <c r="B15" s="68"/>
      <c r="C15" s="69"/>
      <c r="D15" s="927" t="s">
        <v>45</v>
      </c>
      <c r="E15" s="928"/>
      <c r="F15" s="928"/>
      <c r="G15" s="928"/>
      <c r="H15" s="928"/>
      <c r="I15" s="928"/>
      <c r="J15" s="928"/>
      <c r="K15" s="929"/>
      <c r="L15" s="619" t="s">
        <v>46</v>
      </c>
      <c r="M15" s="620"/>
      <c r="N15" s="620"/>
      <c r="O15" s="620"/>
      <c r="P15" s="620"/>
      <c r="Q15" s="729"/>
      <c r="R15" s="619" t="s">
        <v>14</v>
      </c>
      <c r="S15" s="620"/>
      <c r="T15" s="620"/>
      <c r="U15" s="620"/>
      <c r="V15" s="620"/>
      <c r="W15" s="620"/>
      <c r="X15" s="620"/>
      <c r="Y15" s="621"/>
      <c r="AB15" s="547" t="s">
        <v>72</v>
      </c>
      <c r="AC15" s="548"/>
      <c r="AD15" s="616" t="str">
        <f>$D$25</f>
        <v>一般国道３６号　千歳市　錦町改良外一連工事</v>
      </c>
      <c r="AE15" s="617"/>
      <c r="AF15" s="617"/>
      <c r="AG15" s="617"/>
      <c r="AH15" s="617"/>
      <c r="AI15" s="617"/>
      <c r="AJ15" s="617"/>
      <c r="AK15" s="617"/>
      <c r="AL15" s="617"/>
      <c r="AM15" s="617"/>
      <c r="AN15" s="617"/>
      <c r="AO15" s="617"/>
      <c r="AP15" s="617"/>
      <c r="AQ15" s="617"/>
      <c r="AR15" s="617"/>
      <c r="AS15" s="617"/>
      <c r="AT15" s="617"/>
      <c r="AU15" s="617"/>
      <c r="AV15" s="617"/>
      <c r="AW15" s="617"/>
      <c r="AX15" s="618"/>
      <c r="AY15" s="63"/>
      <c r="BA15" s="221"/>
      <c r="BB15" s="221"/>
      <c r="BC15" s="221"/>
      <c r="BD15" s="221"/>
      <c r="BE15" s="221"/>
      <c r="BF15" s="221"/>
      <c r="BG15" s="221"/>
      <c r="BH15" s="221"/>
      <c r="BI15" s="221"/>
      <c r="BJ15" s="221"/>
      <c r="BK15" s="221"/>
      <c r="BL15" s="221"/>
      <c r="BM15" s="221"/>
    </row>
    <row r="16" spans="1:65" ht="12" customHeight="1" x14ac:dyDescent="0.15">
      <c r="A16" s="70" t="s">
        <v>5</v>
      </c>
      <c r="B16" s="71"/>
      <c r="C16" s="72"/>
      <c r="D16" s="534" t="str">
        <f>IF($E$11="","",VLOOKUP($E$11,会社名検索用,12,FALSE))</f>
        <v>土木、建築、左官、とび・土工、管、鋼構造物、舗装、塗装、防水、造園、水道施設</v>
      </c>
      <c r="E16" s="535"/>
      <c r="F16" s="535"/>
      <c r="G16" s="535"/>
      <c r="H16" s="535"/>
      <c r="I16" s="525" t="s">
        <v>1219</v>
      </c>
      <c r="J16" s="525"/>
      <c r="K16" s="526"/>
      <c r="L16" s="522" t="str">
        <f>IF($E$11="","",VLOOKUP($E$11,会社名検索用,13,FALSE)&amp;" "&amp;CHAR(10)&amp;VLOOKUP($E$11,会社名検索用,14,FALSE))</f>
        <v>北海道知事 
特定</v>
      </c>
      <c r="M16" s="531" t="str">
        <f>IF($E$11="","",VLOOKUP($E$11,会社名検索用,15,FALSE))</f>
        <v>特-28空</v>
      </c>
      <c r="N16" s="531"/>
      <c r="O16" s="540" t="s">
        <v>1217</v>
      </c>
      <c r="P16" s="543" t="str">
        <f>IF($E$11="","",VLOOKUP($E$11,会社名検索用,16,FALSE))</f>
        <v>00175</v>
      </c>
      <c r="Q16" s="657" t="s">
        <v>1216</v>
      </c>
      <c r="R16" s="607">
        <f>IF($E$11="","",VLOOKUP($E$11,会社名検索用,17,FALSE))</f>
        <v>42768</v>
      </c>
      <c r="S16" s="608"/>
      <c r="T16" s="608"/>
      <c r="U16" s="608"/>
      <c r="V16" s="608"/>
      <c r="W16" s="608"/>
      <c r="X16" s="608"/>
      <c r="Y16" s="609"/>
      <c r="AB16" s="549"/>
      <c r="AC16" s="550"/>
      <c r="AD16" s="73"/>
      <c r="AE16" s="74"/>
      <c r="AF16" s="74"/>
      <c r="AG16" s="74"/>
      <c r="AH16" s="74"/>
      <c r="AI16" s="74"/>
      <c r="AJ16" s="74"/>
      <c r="AK16" s="74"/>
      <c r="AL16" s="74"/>
      <c r="AM16" s="74"/>
      <c r="AN16" s="74"/>
      <c r="AO16" s="74"/>
      <c r="AP16" s="74"/>
      <c r="AQ16" s="74"/>
      <c r="AR16" s="74"/>
      <c r="AS16" s="74"/>
      <c r="AT16" s="74"/>
      <c r="AU16" s="74"/>
      <c r="AV16" s="74"/>
      <c r="AW16" s="74"/>
      <c r="AX16" s="75"/>
      <c r="AY16" s="63"/>
      <c r="BA16" s="221"/>
      <c r="BB16" s="221"/>
      <c r="BC16" s="221"/>
      <c r="BD16" s="221"/>
      <c r="BE16" s="221"/>
      <c r="BF16" s="221"/>
      <c r="BG16" s="221"/>
      <c r="BH16" s="221"/>
      <c r="BI16" s="221"/>
      <c r="BJ16" s="221"/>
      <c r="BK16" s="221"/>
      <c r="BL16" s="221"/>
      <c r="BM16" s="221"/>
    </row>
    <row r="17" spans="1:65" ht="12" customHeight="1" x14ac:dyDescent="0.15">
      <c r="A17" s="70"/>
      <c r="B17" s="71"/>
      <c r="C17" s="72"/>
      <c r="D17" s="536"/>
      <c r="E17" s="537"/>
      <c r="F17" s="537"/>
      <c r="G17" s="537"/>
      <c r="H17" s="537"/>
      <c r="I17" s="527"/>
      <c r="J17" s="527"/>
      <c r="K17" s="528"/>
      <c r="L17" s="523"/>
      <c r="M17" s="532"/>
      <c r="N17" s="532"/>
      <c r="O17" s="541"/>
      <c r="P17" s="544"/>
      <c r="Q17" s="600"/>
      <c r="R17" s="610"/>
      <c r="S17" s="611"/>
      <c r="T17" s="611"/>
      <c r="U17" s="611"/>
      <c r="V17" s="611"/>
      <c r="W17" s="611"/>
      <c r="X17" s="611"/>
      <c r="Y17" s="612"/>
      <c r="AB17" s="549"/>
      <c r="AC17" s="550"/>
      <c r="AD17" s="601" t="str">
        <f>IF($AD$9="","",VLOOKUP($AD$9,会社名検索用,7,FALSE))</f>
        <v>踏掛版工、構造物撤去工、情報ボックス工、旧橋撤去工、仮設工</v>
      </c>
      <c r="AE17" s="602"/>
      <c r="AF17" s="602"/>
      <c r="AG17" s="602"/>
      <c r="AH17" s="602"/>
      <c r="AI17" s="602"/>
      <c r="AJ17" s="602"/>
      <c r="AK17" s="602"/>
      <c r="AL17" s="602"/>
      <c r="AM17" s="602"/>
      <c r="AN17" s="602"/>
      <c r="AO17" s="602"/>
      <c r="AP17" s="602"/>
      <c r="AQ17" s="602"/>
      <c r="AR17" s="602"/>
      <c r="AS17" s="602"/>
      <c r="AT17" s="602"/>
      <c r="AU17" s="602"/>
      <c r="AV17" s="602"/>
      <c r="AW17" s="602"/>
      <c r="AX17" s="603"/>
      <c r="AY17" s="63"/>
      <c r="BA17" s="221"/>
      <c r="BB17" s="221"/>
      <c r="BC17" s="221"/>
      <c r="BD17" s="221"/>
      <c r="BE17" s="221"/>
      <c r="BF17" s="221"/>
      <c r="BG17" s="221"/>
      <c r="BH17" s="221"/>
      <c r="BI17" s="221"/>
      <c r="BJ17" s="221"/>
      <c r="BK17" s="221"/>
      <c r="BL17" s="221"/>
      <c r="BM17" s="221"/>
    </row>
    <row r="18" spans="1:65" ht="21" customHeight="1" x14ac:dyDescent="0.15">
      <c r="A18" s="70"/>
      <c r="B18" s="71"/>
      <c r="C18" s="72"/>
      <c r="D18" s="538"/>
      <c r="E18" s="539"/>
      <c r="F18" s="539"/>
      <c r="G18" s="539"/>
      <c r="H18" s="539"/>
      <c r="I18" s="529"/>
      <c r="J18" s="529"/>
      <c r="K18" s="530"/>
      <c r="L18" s="524"/>
      <c r="M18" s="533"/>
      <c r="N18" s="533"/>
      <c r="O18" s="542"/>
      <c r="P18" s="545"/>
      <c r="Q18" s="658"/>
      <c r="R18" s="613"/>
      <c r="S18" s="614"/>
      <c r="T18" s="614"/>
      <c r="U18" s="614"/>
      <c r="V18" s="614"/>
      <c r="W18" s="614"/>
      <c r="X18" s="614"/>
      <c r="Y18" s="615"/>
      <c r="AB18" s="551"/>
      <c r="AC18" s="552"/>
      <c r="AD18" s="604"/>
      <c r="AE18" s="605"/>
      <c r="AF18" s="605"/>
      <c r="AG18" s="605"/>
      <c r="AH18" s="605"/>
      <c r="AI18" s="605"/>
      <c r="AJ18" s="605"/>
      <c r="AK18" s="605"/>
      <c r="AL18" s="605"/>
      <c r="AM18" s="605"/>
      <c r="AN18" s="605"/>
      <c r="AO18" s="605"/>
      <c r="AP18" s="605"/>
      <c r="AQ18" s="605"/>
      <c r="AR18" s="605"/>
      <c r="AS18" s="605"/>
      <c r="AT18" s="605"/>
      <c r="AU18" s="605"/>
      <c r="AV18" s="605"/>
      <c r="AW18" s="605"/>
      <c r="AX18" s="606"/>
      <c r="AY18" s="63"/>
      <c r="BA18" s="221"/>
      <c r="BB18" s="221"/>
      <c r="BC18" s="221"/>
      <c r="BD18" s="221"/>
      <c r="BE18" s="221"/>
      <c r="BF18" s="221"/>
      <c r="BG18" s="221"/>
      <c r="BH18" s="221"/>
      <c r="BI18" s="221"/>
      <c r="BJ18" s="221"/>
      <c r="BK18" s="221"/>
      <c r="BL18" s="221"/>
      <c r="BM18" s="221"/>
    </row>
    <row r="19" spans="1:65" ht="12" customHeight="1" x14ac:dyDescent="0.15">
      <c r="A19" s="70" t="s">
        <v>17</v>
      </c>
      <c r="B19" s="71"/>
      <c r="C19" s="72"/>
      <c r="D19" s="534" t="str">
        <f>IF($E$11="","",VLOOKUP($E$11,会社名検索用,19,FALSE))</f>
        <v>警備</v>
      </c>
      <c r="E19" s="535"/>
      <c r="F19" s="535"/>
      <c r="G19" s="535"/>
      <c r="H19" s="535"/>
      <c r="I19" s="525" t="s">
        <v>1219</v>
      </c>
      <c r="J19" s="525"/>
      <c r="K19" s="526"/>
      <c r="L19" s="522" t="str">
        <f>IF($E$11="","",VLOOKUP($E$11,会社名検索用,20,FALSE)&amp;" "&amp;CHAR(10)&amp;VLOOKUP($E$11,会社名検索用,14,FALSE))</f>
        <v>北海道運輸局長 
特定</v>
      </c>
      <c r="M19" s="531" t="str">
        <f>IF($E$11="","",VLOOKUP($E$11,会社名検索用,22,FALSE))</f>
        <v>特-999テ1</v>
      </c>
      <c r="N19" s="531"/>
      <c r="O19" s="581" t="s">
        <v>1218</v>
      </c>
      <c r="P19" s="655" t="str">
        <f>IF($E$11="","",VLOOKUP($E$11,会社名検索用,23,FALSE))</f>
        <v>00001</v>
      </c>
      <c r="Q19" s="673" t="s">
        <v>1216</v>
      </c>
      <c r="R19" s="607">
        <f>IF($E$11="","",VLOOKUP($E$11,会社名検索用,24,FALSE))</f>
        <v>44197</v>
      </c>
      <c r="S19" s="608"/>
      <c r="T19" s="608"/>
      <c r="U19" s="608"/>
      <c r="V19" s="608"/>
      <c r="W19" s="608"/>
      <c r="X19" s="608"/>
      <c r="Y19" s="609"/>
      <c r="AB19" s="681" t="s">
        <v>66</v>
      </c>
      <c r="AC19" s="657"/>
      <c r="AD19" s="747" t="s">
        <v>8</v>
      </c>
      <c r="AE19" s="628">
        <f>IF($AD$9="","",VLOOKUP($AD$9,会社名検索用,8,FALSE))</f>
        <v>43948</v>
      </c>
      <c r="AF19" s="679"/>
      <c r="AG19" s="679"/>
      <c r="AH19" s="679"/>
      <c r="AI19" s="679"/>
      <c r="AJ19" s="679"/>
      <c r="AK19" s="679"/>
      <c r="AL19" s="680"/>
      <c r="AM19" s="659" t="s">
        <v>0</v>
      </c>
      <c r="AN19" s="540"/>
      <c r="AO19" s="657"/>
      <c r="AP19" s="627">
        <f>IF($AD$9="","",VLOOKUP($AD$9,会社名検索用,10,FALSE))</f>
        <v>43942</v>
      </c>
      <c r="AQ19" s="679"/>
      <c r="AR19" s="679"/>
      <c r="AS19" s="679"/>
      <c r="AT19" s="679"/>
      <c r="AU19" s="679"/>
      <c r="AV19" s="679"/>
      <c r="AW19" s="679"/>
      <c r="AX19" s="684"/>
      <c r="AY19" s="63"/>
      <c r="BA19" s="221"/>
      <c r="BB19" s="221"/>
      <c r="BC19" s="221"/>
      <c r="BD19" s="221"/>
      <c r="BE19" s="221"/>
      <c r="BF19" s="221"/>
      <c r="BG19" s="221"/>
      <c r="BH19" s="221"/>
      <c r="BI19" s="221"/>
      <c r="BJ19" s="221"/>
      <c r="BK19" s="221"/>
      <c r="BL19" s="221"/>
      <c r="BM19" s="221"/>
    </row>
    <row r="20" spans="1:65" ht="12" customHeight="1" x14ac:dyDescent="0.15">
      <c r="A20" s="70"/>
      <c r="B20" s="71"/>
      <c r="C20" s="72"/>
      <c r="D20" s="536"/>
      <c r="E20" s="537"/>
      <c r="F20" s="537"/>
      <c r="G20" s="537"/>
      <c r="H20" s="537"/>
      <c r="I20" s="527"/>
      <c r="J20" s="527"/>
      <c r="K20" s="528"/>
      <c r="L20" s="523"/>
      <c r="M20" s="532"/>
      <c r="N20" s="532"/>
      <c r="O20" s="582"/>
      <c r="P20" s="544"/>
      <c r="Q20" s="674"/>
      <c r="R20" s="610"/>
      <c r="S20" s="611"/>
      <c r="T20" s="611"/>
      <c r="U20" s="611"/>
      <c r="V20" s="611"/>
      <c r="W20" s="611"/>
      <c r="X20" s="611"/>
      <c r="Y20" s="612"/>
      <c r="AB20" s="682"/>
      <c r="AC20" s="600"/>
      <c r="AD20" s="689"/>
      <c r="AE20" s="663"/>
      <c r="AF20" s="663"/>
      <c r="AG20" s="663"/>
      <c r="AH20" s="663"/>
      <c r="AI20" s="663"/>
      <c r="AJ20" s="663"/>
      <c r="AK20" s="663"/>
      <c r="AL20" s="664"/>
      <c r="AM20" s="599"/>
      <c r="AN20" s="541"/>
      <c r="AO20" s="600"/>
      <c r="AP20" s="685"/>
      <c r="AQ20" s="663"/>
      <c r="AR20" s="663"/>
      <c r="AS20" s="663"/>
      <c r="AT20" s="663"/>
      <c r="AU20" s="663"/>
      <c r="AV20" s="663"/>
      <c r="AW20" s="663"/>
      <c r="AX20" s="686"/>
      <c r="AY20" s="63"/>
      <c r="BA20" s="221"/>
      <c r="BB20" s="221"/>
      <c r="BC20" s="221"/>
      <c r="BD20" s="221"/>
      <c r="BE20" s="221"/>
      <c r="BF20" s="221"/>
      <c r="BG20" s="221"/>
      <c r="BH20" s="221"/>
      <c r="BI20" s="221"/>
      <c r="BJ20" s="221"/>
      <c r="BK20" s="221"/>
      <c r="BL20" s="221"/>
      <c r="BM20" s="221"/>
    </row>
    <row r="21" spans="1:65" ht="12" customHeight="1" x14ac:dyDescent="0.15">
      <c r="A21" s="70"/>
      <c r="B21" s="71"/>
      <c r="C21" s="72"/>
      <c r="D21" s="536"/>
      <c r="E21" s="537"/>
      <c r="F21" s="537"/>
      <c r="G21" s="537"/>
      <c r="H21" s="537"/>
      <c r="I21" s="527"/>
      <c r="J21" s="527"/>
      <c r="K21" s="528"/>
      <c r="L21" s="523"/>
      <c r="M21" s="532"/>
      <c r="N21" s="532"/>
      <c r="O21" s="582"/>
      <c r="P21" s="544"/>
      <c r="Q21" s="674"/>
      <c r="R21" s="610"/>
      <c r="S21" s="611"/>
      <c r="T21" s="611"/>
      <c r="U21" s="611"/>
      <c r="V21" s="611"/>
      <c r="W21" s="611"/>
      <c r="X21" s="611"/>
      <c r="Y21" s="612"/>
      <c r="AB21" s="682"/>
      <c r="AC21" s="600"/>
      <c r="AD21" s="227"/>
      <c r="AE21" s="76"/>
      <c r="AF21" s="76"/>
      <c r="AG21" s="76"/>
      <c r="AH21" s="76"/>
      <c r="AI21" s="76"/>
      <c r="AJ21" s="76"/>
      <c r="AK21" s="76"/>
      <c r="AL21" s="77"/>
      <c r="AM21" s="599"/>
      <c r="AN21" s="541"/>
      <c r="AO21" s="600"/>
      <c r="AP21" s="685"/>
      <c r="AQ21" s="663"/>
      <c r="AR21" s="663"/>
      <c r="AS21" s="663"/>
      <c r="AT21" s="663"/>
      <c r="AU21" s="663"/>
      <c r="AV21" s="663"/>
      <c r="AW21" s="663"/>
      <c r="AX21" s="686"/>
      <c r="AY21" s="63"/>
      <c r="BA21" s="221"/>
      <c r="BB21" s="221"/>
      <c r="BC21" s="221"/>
      <c r="BD21" s="221"/>
      <c r="BE21" s="221"/>
      <c r="BF21" s="221"/>
      <c r="BG21" s="221"/>
      <c r="BH21" s="221"/>
      <c r="BI21" s="221"/>
      <c r="BJ21" s="221"/>
      <c r="BK21" s="221"/>
      <c r="BL21" s="221"/>
      <c r="BM21" s="221"/>
    </row>
    <row r="22" spans="1:65" ht="12" customHeight="1" thickBot="1" x14ac:dyDescent="0.2">
      <c r="A22" s="78"/>
      <c r="B22" s="79"/>
      <c r="C22" s="80"/>
      <c r="D22" s="622"/>
      <c r="E22" s="623"/>
      <c r="F22" s="623"/>
      <c r="G22" s="623"/>
      <c r="H22" s="623"/>
      <c r="I22" s="592"/>
      <c r="J22" s="592"/>
      <c r="K22" s="593"/>
      <c r="L22" s="594"/>
      <c r="M22" s="580"/>
      <c r="N22" s="580"/>
      <c r="O22" s="583"/>
      <c r="P22" s="656"/>
      <c r="Q22" s="675"/>
      <c r="R22" s="642"/>
      <c r="S22" s="643"/>
      <c r="T22" s="643"/>
      <c r="U22" s="643"/>
      <c r="V22" s="643"/>
      <c r="W22" s="643"/>
      <c r="X22" s="643"/>
      <c r="Y22" s="644"/>
      <c r="AB22" s="682"/>
      <c r="AC22" s="600"/>
      <c r="AD22" s="689" t="s">
        <v>1</v>
      </c>
      <c r="AE22" s="631">
        <f>IF($AD$9="","",VLOOKUP($AD$9,会社名検索用,9,FALSE))</f>
        <v>44279</v>
      </c>
      <c r="AF22" s="663"/>
      <c r="AG22" s="663"/>
      <c r="AH22" s="663"/>
      <c r="AI22" s="663"/>
      <c r="AJ22" s="663"/>
      <c r="AK22" s="663"/>
      <c r="AL22" s="664"/>
      <c r="AM22" s="599"/>
      <c r="AN22" s="541"/>
      <c r="AO22" s="600"/>
      <c r="AP22" s="685"/>
      <c r="AQ22" s="663"/>
      <c r="AR22" s="663"/>
      <c r="AS22" s="663"/>
      <c r="AT22" s="663"/>
      <c r="AU22" s="663"/>
      <c r="AV22" s="663"/>
      <c r="AW22" s="663"/>
      <c r="AX22" s="686"/>
      <c r="AY22" s="71"/>
      <c r="BA22" s="221"/>
      <c r="BB22" s="221"/>
      <c r="BC22" s="221"/>
      <c r="BD22" s="221"/>
      <c r="BE22" s="221"/>
      <c r="BF22" s="221"/>
      <c r="BG22" s="221"/>
      <c r="BH22" s="221"/>
      <c r="BI22" s="221"/>
      <c r="BJ22" s="221"/>
      <c r="BK22" s="221"/>
      <c r="BL22" s="221"/>
      <c r="BM22" s="221"/>
    </row>
    <row r="23" spans="1:65" ht="9" customHeight="1" thickBot="1" x14ac:dyDescent="0.2">
      <c r="AB23" s="683"/>
      <c r="AC23" s="662"/>
      <c r="AD23" s="690"/>
      <c r="AE23" s="665"/>
      <c r="AF23" s="665"/>
      <c r="AG23" s="665"/>
      <c r="AH23" s="665"/>
      <c r="AI23" s="665"/>
      <c r="AJ23" s="665"/>
      <c r="AK23" s="665"/>
      <c r="AL23" s="666"/>
      <c r="AM23" s="660"/>
      <c r="AN23" s="661"/>
      <c r="AO23" s="662"/>
      <c r="AP23" s="687"/>
      <c r="AQ23" s="665"/>
      <c r="AR23" s="665"/>
      <c r="AS23" s="665"/>
      <c r="AT23" s="665"/>
      <c r="AU23" s="665"/>
      <c r="AV23" s="665"/>
      <c r="AW23" s="665"/>
      <c r="AX23" s="688"/>
      <c r="AY23" s="63"/>
      <c r="BA23" s="221"/>
      <c r="BB23" s="221"/>
      <c r="BC23" s="221"/>
      <c r="BD23" s="221"/>
      <c r="BE23" s="221"/>
      <c r="BF23" s="221"/>
      <c r="BG23" s="221"/>
      <c r="BH23" s="221"/>
      <c r="BI23" s="221"/>
      <c r="BJ23" s="221"/>
      <c r="BK23" s="221"/>
      <c r="BL23" s="221"/>
      <c r="BM23" s="221"/>
    </row>
    <row r="24" spans="1:65" ht="9" customHeight="1" thickBot="1" x14ac:dyDescent="0.2">
      <c r="AB24" s="81"/>
      <c r="AC24" s="81"/>
      <c r="AD24" s="53"/>
      <c r="AE24" s="53"/>
      <c r="AF24" s="53"/>
      <c r="AG24" s="53"/>
      <c r="AH24" s="53"/>
      <c r="AI24" s="53"/>
      <c r="AJ24" s="53"/>
      <c r="AK24" s="53"/>
      <c r="AL24" s="53"/>
      <c r="AM24" s="82"/>
      <c r="AN24" s="82"/>
      <c r="AO24" s="82"/>
      <c r="AP24" s="76"/>
      <c r="AQ24" s="76"/>
      <c r="AR24" s="76"/>
      <c r="AS24" s="76"/>
      <c r="AT24" s="76"/>
      <c r="AU24" s="76"/>
      <c r="AV24" s="76"/>
      <c r="AW24" s="76"/>
      <c r="AX24" s="76"/>
      <c r="AY24" s="63"/>
      <c r="BA24" s="221"/>
      <c r="BB24" s="221"/>
      <c r="BC24" s="221"/>
      <c r="BD24" s="221"/>
      <c r="BE24" s="221"/>
      <c r="BF24" s="221"/>
      <c r="BG24" s="221"/>
      <c r="BH24" s="221"/>
      <c r="BI24" s="221"/>
      <c r="BJ24" s="221"/>
      <c r="BK24" s="221"/>
      <c r="BL24" s="221"/>
      <c r="BM24" s="221"/>
    </row>
    <row r="25" spans="1:65" ht="12.75" customHeight="1" thickBot="1" x14ac:dyDescent="0.2">
      <c r="A25" s="83" t="s">
        <v>18</v>
      </c>
      <c r="B25" s="84"/>
      <c r="C25" s="85"/>
      <c r="D25" s="624" t="str">
        <f>$E$13</f>
        <v>一般国道３６号　千歳市　錦町改良外一連工事</v>
      </c>
      <c r="E25" s="625"/>
      <c r="F25" s="625"/>
      <c r="G25" s="625"/>
      <c r="H25" s="625"/>
      <c r="I25" s="625"/>
      <c r="J25" s="625"/>
      <c r="K25" s="625"/>
      <c r="L25" s="625"/>
      <c r="M25" s="625"/>
      <c r="N25" s="625"/>
      <c r="O25" s="625"/>
      <c r="P25" s="625"/>
      <c r="Q25" s="625"/>
      <c r="R25" s="625"/>
      <c r="S25" s="625"/>
      <c r="T25" s="625"/>
      <c r="U25" s="625"/>
      <c r="V25" s="625"/>
      <c r="W25" s="625"/>
      <c r="X25" s="625"/>
      <c r="Y25" s="626"/>
      <c r="AY25" s="87"/>
      <c r="BA25" s="221"/>
      <c r="BB25" s="221"/>
      <c r="BC25" s="221"/>
      <c r="BD25" s="221"/>
      <c r="BE25" s="221"/>
      <c r="BF25" s="221"/>
      <c r="BG25" s="221"/>
      <c r="BH25" s="221"/>
      <c r="BI25" s="221"/>
      <c r="BJ25" s="221"/>
      <c r="BK25" s="221"/>
      <c r="BL25" s="221"/>
      <c r="BM25" s="221"/>
    </row>
    <row r="26" spans="1:65" ht="12.75" customHeight="1" x14ac:dyDescent="0.15">
      <c r="A26" s="70" t="s">
        <v>19</v>
      </c>
      <c r="B26" s="71"/>
      <c r="C26" s="72"/>
      <c r="D26" s="667" t="str">
        <f>IF($E$11="","",VLOOKUP($E$11,会社名検索用,7,FALSE))</f>
        <v>【錦町工区】舗装工、踏掛版工、縁石工、構造物撤去工、情報ボックス工、旧橋撤去工、仮設工
【東8線工区】道路土工、排水構造物工、舗装工、縁石工、情報ボックス工、道路付属施設工、構造物撤去工、仮設工</v>
      </c>
      <c r="E26" s="668"/>
      <c r="F26" s="668"/>
      <c r="G26" s="668"/>
      <c r="H26" s="668"/>
      <c r="I26" s="668"/>
      <c r="J26" s="668"/>
      <c r="K26" s="668"/>
      <c r="L26" s="668"/>
      <c r="M26" s="668"/>
      <c r="N26" s="668"/>
      <c r="O26" s="668"/>
      <c r="P26" s="668"/>
      <c r="Q26" s="668"/>
      <c r="R26" s="668"/>
      <c r="S26" s="668"/>
      <c r="T26" s="668"/>
      <c r="U26" s="668"/>
      <c r="V26" s="668"/>
      <c r="W26" s="668"/>
      <c r="X26" s="668"/>
      <c r="Y26" s="669"/>
      <c r="AB26" s="242"/>
      <c r="AC26" s="243"/>
      <c r="AD26" s="886" t="s">
        <v>20</v>
      </c>
      <c r="AE26" s="887"/>
      <c r="AF26" s="888"/>
      <c r="AG26" s="619" t="s">
        <v>21</v>
      </c>
      <c r="AH26" s="645"/>
      <c r="AI26" s="645"/>
      <c r="AJ26" s="645"/>
      <c r="AK26" s="645"/>
      <c r="AL26" s="645"/>
      <c r="AM26" s="645"/>
      <c r="AN26" s="645"/>
      <c r="AO26" s="645"/>
      <c r="AP26" s="646"/>
      <c r="AQ26" s="619" t="s">
        <v>14</v>
      </c>
      <c r="AR26" s="620"/>
      <c r="AS26" s="620"/>
      <c r="AT26" s="620"/>
      <c r="AU26" s="620"/>
      <c r="AV26" s="620"/>
      <c r="AW26" s="620"/>
      <c r="AX26" s="621"/>
      <c r="AY26" s="88"/>
    </row>
    <row r="27" spans="1:65" ht="12.75" customHeight="1" x14ac:dyDescent="0.15">
      <c r="A27" s="89" t="s">
        <v>22</v>
      </c>
      <c r="B27" s="90"/>
      <c r="C27" s="91"/>
      <c r="D27" s="670"/>
      <c r="E27" s="671"/>
      <c r="F27" s="671"/>
      <c r="G27" s="671"/>
      <c r="H27" s="671"/>
      <c r="I27" s="671"/>
      <c r="J27" s="671"/>
      <c r="K27" s="671"/>
      <c r="L27" s="671"/>
      <c r="M27" s="671"/>
      <c r="N27" s="671"/>
      <c r="O27" s="671"/>
      <c r="P27" s="671"/>
      <c r="Q27" s="671"/>
      <c r="R27" s="671"/>
      <c r="S27" s="671"/>
      <c r="T27" s="671"/>
      <c r="U27" s="671"/>
      <c r="V27" s="671"/>
      <c r="W27" s="671"/>
      <c r="X27" s="671"/>
      <c r="Y27" s="672"/>
      <c r="AB27" s="244"/>
      <c r="AC27" s="245"/>
      <c r="AD27" s="636" t="str">
        <f>IF($AD$9="","",VLOOKUP($AD$9,会社名検索用,12,FALSE))</f>
        <v>とび・土工</v>
      </c>
      <c r="AE27" s="785"/>
      <c r="AF27" s="92"/>
      <c r="AG27" s="574" t="str">
        <f>IF($AD$9="","",VLOOKUP($AD$9,会社名検索用,13,FALSE)&amp;" "&amp;CHAR(10)&amp;VLOOKUP($AD$9,会社名検索用,14,FALSE))</f>
        <v>北海道知事 
一般</v>
      </c>
      <c r="AH27" s="575"/>
      <c r="AI27" s="575"/>
      <c r="AJ27" s="575"/>
      <c r="AK27" s="650" t="str">
        <f>IF($AD$9="","",VLOOKUP($AD$9,会社名検索用,15,FALSE))</f>
        <v>般-29釧</v>
      </c>
      <c r="AL27" s="650"/>
      <c r="AM27" s="650"/>
      <c r="AN27" s="822" t="str">
        <f>IF($AD$9="","","第　"&amp;VLOOKUP($AD$9,会社名検索用,16,FALSE)&amp;"　号")</f>
        <v>第　00556　号</v>
      </c>
      <c r="AO27" s="822"/>
      <c r="AP27" s="823"/>
      <c r="AQ27" s="627">
        <f>IF($AD$9="","",VLOOKUP($AD$9,会社名検索用,17,FALSE))</f>
        <v>43059</v>
      </c>
      <c r="AR27" s="814"/>
      <c r="AS27" s="814"/>
      <c r="AT27" s="814"/>
      <c r="AU27" s="814"/>
      <c r="AV27" s="814"/>
      <c r="AW27" s="814"/>
      <c r="AX27" s="815"/>
      <c r="AY27" s="93"/>
    </row>
    <row r="28" spans="1:65" ht="12.75" customHeight="1" x14ac:dyDescent="0.15">
      <c r="A28" s="94" t="s">
        <v>23</v>
      </c>
      <c r="B28" s="95"/>
      <c r="C28" s="96"/>
      <c r="D28" s="748" t="str">
        <f>'11_基本情報入力'!$B$6</f>
        <v>北海道開発局　札幌開発建設部</v>
      </c>
      <c r="E28" s="749"/>
      <c r="F28" s="749"/>
      <c r="G28" s="749"/>
      <c r="H28" s="749"/>
      <c r="I28" s="749"/>
      <c r="J28" s="749"/>
      <c r="K28" s="749"/>
      <c r="L28" s="749"/>
      <c r="M28" s="749"/>
      <c r="N28" s="749"/>
      <c r="O28" s="749"/>
      <c r="P28" s="749"/>
      <c r="Q28" s="749"/>
      <c r="R28" s="749"/>
      <c r="S28" s="749"/>
      <c r="T28" s="749"/>
      <c r="U28" s="749"/>
      <c r="V28" s="749"/>
      <c r="W28" s="749"/>
      <c r="X28" s="749"/>
      <c r="Y28" s="750"/>
      <c r="AB28" s="235" t="s">
        <v>5</v>
      </c>
      <c r="AC28" s="236"/>
      <c r="AD28" s="786"/>
      <c r="AE28" s="787"/>
      <c r="AF28" s="62" t="s">
        <v>117</v>
      </c>
      <c r="AG28" s="576"/>
      <c r="AH28" s="577"/>
      <c r="AI28" s="577"/>
      <c r="AJ28" s="577"/>
      <c r="AK28" s="651"/>
      <c r="AL28" s="651"/>
      <c r="AM28" s="651"/>
      <c r="AN28" s="824"/>
      <c r="AO28" s="824"/>
      <c r="AP28" s="825"/>
      <c r="AQ28" s="816"/>
      <c r="AR28" s="817"/>
      <c r="AS28" s="817"/>
      <c r="AT28" s="817"/>
      <c r="AU28" s="817"/>
      <c r="AV28" s="817"/>
      <c r="AW28" s="817"/>
      <c r="AX28" s="818"/>
      <c r="AY28" s="97"/>
    </row>
    <row r="29" spans="1:65" ht="12.75" customHeight="1" x14ac:dyDescent="0.15">
      <c r="A29" s="70" t="s">
        <v>19</v>
      </c>
      <c r="B29" s="71"/>
      <c r="C29" s="72"/>
      <c r="D29" s="248"/>
      <c r="E29" s="249"/>
      <c r="F29" s="249"/>
      <c r="G29" s="249"/>
      <c r="H29" s="249"/>
      <c r="I29" s="249"/>
      <c r="J29" s="249"/>
      <c r="K29" s="249"/>
      <c r="L29" s="249"/>
      <c r="M29" s="249"/>
      <c r="N29" s="249"/>
      <c r="O29" s="249"/>
      <c r="P29" s="249"/>
      <c r="Q29" s="249"/>
      <c r="R29" s="249"/>
      <c r="S29" s="249"/>
      <c r="T29" s="249"/>
      <c r="U29" s="249"/>
      <c r="V29" s="249"/>
      <c r="W29" s="249"/>
      <c r="X29" s="249"/>
      <c r="Y29" s="250"/>
      <c r="AB29" s="244"/>
      <c r="AC29" s="245"/>
      <c r="AD29" s="788"/>
      <c r="AE29" s="789"/>
      <c r="AF29" s="98"/>
      <c r="AG29" s="578"/>
      <c r="AH29" s="579"/>
      <c r="AI29" s="579"/>
      <c r="AJ29" s="579"/>
      <c r="AK29" s="652"/>
      <c r="AL29" s="652"/>
      <c r="AM29" s="652"/>
      <c r="AN29" s="826"/>
      <c r="AO29" s="826"/>
      <c r="AP29" s="827"/>
      <c r="AQ29" s="819"/>
      <c r="AR29" s="820"/>
      <c r="AS29" s="820"/>
      <c r="AT29" s="820"/>
      <c r="AU29" s="820"/>
      <c r="AV29" s="820"/>
      <c r="AW29" s="820"/>
      <c r="AX29" s="821"/>
      <c r="AY29" s="93"/>
    </row>
    <row r="30" spans="1:65" ht="12.75" customHeight="1" x14ac:dyDescent="0.15">
      <c r="A30" s="89" t="s">
        <v>9</v>
      </c>
      <c r="B30" s="90"/>
      <c r="C30" s="91"/>
      <c r="D30" s="647" t="str">
        <f>'11_基本情報入力'!$B$7</f>
        <v>〒060-8506 札幌市中央区北2条西19丁目</v>
      </c>
      <c r="E30" s="648"/>
      <c r="F30" s="648"/>
      <c r="G30" s="648"/>
      <c r="H30" s="648"/>
      <c r="I30" s="648"/>
      <c r="J30" s="648"/>
      <c r="K30" s="648"/>
      <c r="L30" s="648"/>
      <c r="M30" s="648"/>
      <c r="N30" s="648"/>
      <c r="O30" s="648"/>
      <c r="P30" s="648"/>
      <c r="Q30" s="648"/>
      <c r="R30" s="648"/>
      <c r="S30" s="648"/>
      <c r="T30" s="648"/>
      <c r="U30" s="648"/>
      <c r="V30" s="648"/>
      <c r="W30" s="648"/>
      <c r="X30" s="648"/>
      <c r="Y30" s="649"/>
      <c r="AB30" s="235" t="s">
        <v>17</v>
      </c>
      <c r="AC30" s="236"/>
      <c r="AD30" s="636" t="str">
        <f>IF($AD$9="","",VLOOKUP($AD$9,会社名検索用,19,FALSE))</f>
        <v>警備</v>
      </c>
      <c r="AE30" s="637"/>
      <c r="AF30" s="224"/>
      <c r="AG30" s="522" t="str">
        <f>IF($AD$9="","",VLOOKUP($AD$9,会社名検索用,20,FALSE)&amp;" "&amp;CHAR(10)&amp;VLOOKUP($AD$9,会社名検索用,21,FALSE))</f>
        <v>北海道運輸局長 
特定</v>
      </c>
      <c r="AH30" s="885"/>
      <c r="AI30" s="885"/>
      <c r="AJ30" s="885"/>
      <c r="AK30" s="676" t="str">
        <f>IF($AD$9="","",VLOOKUP($AD$9,会社名検索用,22,FALSE))</f>
        <v>特-999テ3</v>
      </c>
      <c r="AL30" s="676"/>
      <c r="AM30" s="676"/>
      <c r="AN30" s="540" t="str">
        <f>IF($AD$9="","","第　"&amp;VLOOKUP($AD$9,会社名検索用,23,FALSE)&amp;"　号")</f>
        <v>第　00003　号</v>
      </c>
      <c r="AO30" s="540"/>
      <c r="AP30" s="657"/>
      <c r="AQ30" s="627">
        <f>IF($AD$9="","",VLOOKUP($AD$9,会社名検索用,24,FALSE))</f>
        <v>44199</v>
      </c>
      <c r="AR30" s="628"/>
      <c r="AS30" s="628"/>
      <c r="AT30" s="628"/>
      <c r="AU30" s="628"/>
      <c r="AV30" s="628"/>
      <c r="AW30" s="628"/>
      <c r="AX30" s="629"/>
      <c r="AY30" s="93"/>
    </row>
    <row r="31" spans="1:65" ht="12.75" customHeight="1" x14ac:dyDescent="0.15">
      <c r="A31" s="681" t="s">
        <v>24</v>
      </c>
      <c r="B31" s="540"/>
      <c r="C31" s="657"/>
      <c r="D31" s="251" t="s">
        <v>64</v>
      </c>
      <c r="E31" s="653">
        <f>'11_基本情報入力'!$B$10</f>
        <v>43917</v>
      </c>
      <c r="F31" s="653"/>
      <c r="G31" s="653"/>
      <c r="H31" s="653"/>
      <c r="I31" s="653"/>
      <c r="J31" s="653"/>
      <c r="K31" s="653"/>
      <c r="L31" s="654"/>
      <c r="M31" s="659" t="s">
        <v>47</v>
      </c>
      <c r="N31" s="540"/>
      <c r="O31" s="657"/>
      <c r="P31" s="607">
        <f>'11_基本情報入力'!$B$12</f>
        <v>43900</v>
      </c>
      <c r="Q31" s="608"/>
      <c r="R31" s="608"/>
      <c r="S31" s="608"/>
      <c r="T31" s="608"/>
      <c r="U31" s="608"/>
      <c r="V31" s="608"/>
      <c r="W31" s="608"/>
      <c r="X31" s="608"/>
      <c r="Y31" s="609"/>
      <c r="AB31" s="244"/>
      <c r="AC31" s="245"/>
      <c r="AD31" s="638"/>
      <c r="AE31" s="639"/>
      <c r="AF31" s="62" t="s">
        <v>15</v>
      </c>
      <c r="AG31" s="523"/>
      <c r="AH31" s="699"/>
      <c r="AI31" s="699"/>
      <c r="AJ31" s="699"/>
      <c r="AK31" s="677"/>
      <c r="AL31" s="677"/>
      <c r="AM31" s="677"/>
      <c r="AN31" s="541"/>
      <c r="AO31" s="541"/>
      <c r="AP31" s="600"/>
      <c r="AQ31" s="630"/>
      <c r="AR31" s="631"/>
      <c r="AS31" s="631"/>
      <c r="AT31" s="631"/>
      <c r="AU31" s="631"/>
      <c r="AV31" s="631"/>
      <c r="AW31" s="631"/>
      <c r="AX31" s="632"/>
      <c r="AY31" s="97"/>
    </row>
    <row r="32" spans="1:65" ht="12.75" customHeight="1" thickBot="1" x14ac:dyDescent="0.2">
      <c r="A32" s="682"/>
      <c r="B32" s="541"/>
      <c r="C32" s="600"/>
      <c r="D32" s="226"/>
      <c r="E32" s="252"/>
      <c r="F32" s="252"/>
      <c r="G32" s="252"/>
      <c r="H32" s="252"/>
      <c r="I32" s="252"/>
      <c r="J32" s="252"/>
      <c r="K32" s="252"/>
      <c r="L32" s="253"/>
      <c r="M32" s="599"/>
      <c r="N32" s="541"/>
      <c r="O32" s="600"/>
      <c r="P32" s="610"/>
      <c r="Q32" s="611"/>
      <c r="R32" s="611"/>
      <c r="S32" s="611"/>
      <c r="T32" s="611"/>
      <c r="U32" s="611"/>
      <c r="V32" s="611"/>
      <c r="W32" s="611"/>
      <c r="X32" s="611"/>
      <c r="Y32" s="612"/>
      <c r="AB32" s="246"/>
      <c r="AC32" s="247"/>
      <c r="AD32" s="640"/>
      <c r="AE32" s="641"/>
      <c r="AF32" s="247"/>
      <c r="AG32" s="594"/>
      <c r="AH32" s="702"/>
      <c r="AI32" s="702"/>
      <c r="AJ32" s="702"/>
      <c r="AK32" s="678"/>
      <c r="AL32" s="678"/>
      <c r="AM32" s="678"/>
      <c r="AN32" s="661"/>
      <c r="AO32" s="661"/>
      <c r="AP32" s="662"/>
      <c r="AQ32" s="633"/>
      <c r="AR32" s="634"/>
      <c r="AS32" s="634"/>
      <c r="AT32" s="634"/>
      <c r="AU32" s="634"/>
      <c r="AV32" s="634"/>
      <c r="AW32" s="634"/>
      <c r="AX32" s="635"/>
      <c r="AY32" s="93"/>
    </row>
    <row r="33" spans="1:51" ht="12.75" customHeight="1" thickBot="1" x14ac:dyDescent="0.2">
      <c r="A33" s="683"/>
      <c r="B33" s="661"/>
      <c r="C33" s="662"/>
      <c r="D33" s="254" t="s">
        <v>1</v>
      </c>
      <c r="E33" s="590">
        <f>'11_基本情報入力'!$B$11</f>
        <v>44280</v>
      </c>
      <c r="F33" s="590"/>
      <c r="G33" s="590"/>
      <c r="H33" s="590"/>
      <c r="I33" s="590"/>
      <c r="J33" s="590"/>
      <c r="K33" s="590"/>
      <c r="L33" s="591"/>
      <c r="M33" s="660"/>
      <c r="N33" s="661"/>
      <c r="O33" s="662"/>
      <c r="P33" s="642"/>
      <c r="Q33" s="643"/>
      <c r="R33" s="643"/>
      <c r="S33" s="643"/>
      <c r="T33" s="643"/>
      <c r="U33" s="643"/>
      <c r="V33" s="643"/>
      <c r="W33" s="643"/>
      <c r="X33" s="643"/>
      <c r="Y33" s="644"/>
      <c r="AB33" s="62"/>
      <c r="AC33" s="62"/>
      <c r="AD33" s="62"/>
      <c r="AE33" s="62"/>
      <c r="AF33" s="62"/>
      <c r="AG33" s="62"/>
      <c r="AH33" s="62"/>
      <c r="AI33" s="62"/>
      <c r="AJ33" s="62"/>
      <c r="AK33" s="62"/>
      <c r="AL33" s="62"/>
      <c r="AM33" s="62"/>
      <c r="AY33" s="87"/>
    </row>
    <row r="34" spans="1:51" ht="12.75" customHeight="1" thickBot="1" x14ac:dyDescent="0.2">
      <c r="AB34" s="751" t="s">
        <v>83</v>
      </c>
      <c r="AC34" s="752"/>
      <c r="AD34" s="853" t="s">
        <v>92</v>
      </c>
      <c r="AE34" s="793"/>
      <c r="AF34" s="793" t="s">
        <v>89</v>
      </c>
      <c r="AG34" s="793"/>
      <c r="AH34" s="793"/>
      <c r="AI34" s="793"/>
      <c r="AJ34" s="793"/>
      <c r="AK34" s="793"/>
      <c r="AL34" s="793"/>
      <c r="AM34" s="851" t="s">
        <v>90</v>
      </c>
      <c r="AN34" s="851"/>
      <c r="AO34" s="851"/>
      <c r="AP34" s="851"/>
      <c r="AQ34" s="851"/>
      <c r="AR34" s="812" t="s">
        <v>87</v>
      </c>
      <c r="AS34" s="812"/>
      <c r="AT34" s="812"/>
      <c r="AU34" s="812"/>
      <c r="AV34" s="812"/>
      <c r="AW34" s="812"/>
      <c r="AX34" s="813"/>
      <c r="AY34" s="63"/>
    </row>
    <row r="35" spans="1:51" ht="12.75" customHeight="1" x14ac:dyDescent="0.15">
      <c r="A35" s="67"/>
      <c r="B35" s="68"/>
      <c r="C35" s="69"/>
      <c r="D35" s="100" t="s">
        <v>25</v>
      </c>
      <c r="E35" s="101" t="s">
        <v>26</v>
      </c>
      <c r="F35" s="102"/>
      <c r="G35" s="102"/>
      <c r="H35" s="102"/>
      <c r="I35" s="102"/>
      <c r="J35" s="102"/>
      <c r="K35" s="102"/>
      <c r="L35" s="102"/>
      <c r="M35" s="102"/>
      <c r="N35" s="102"/>
      <c r="O35" s="103"/>
      <c r="P35" s="101" t="s">
        <v>27</v>
      </c>
      <c r="Q35" s="102"/>
      <c r="R35" s="102"/>
      <c r="S35" s="102"/>
      <c r="T35" s="102"/>
      <c r="U35" s="102"/>
      <c r="V35" s="102"/>
      <c r="W35" s="102"/>
      <c r="X35" s="102"/>
      <c r="Y35" s="104"/>
      <c r="AB35" s="753"/>
      <c r="AC35" s="754"/>
      <c r="AD35" s="770"/>
      <c r="AE35" s="770"/>
      <c r="AF35" s="854" t="str">
        <f>IF($AD$9="","",VLOOKUP($AD$9,会社名検索用,46,FALSE))</f>
        <v>加入</v>
      </c>
      <c r="AG35" s="757"/>
      <c r="AH35" s="757"/>
      <c r="AI35" s="757"/>
      <c r="AJ35" s="757"/>
      <c r="AK35" s="757"/>
      <c r="AL35" s="757"/>
      <c r="AM35" s="889" t="str">
        <f>IF($AD$9="","",VLOOKUP($AD$9,会社名検索用,48,FALSE))</f>
        <v>加入</v>
      </c>
      <c r="AN35" s="806"/>
      <c r="AO35" s="806"/>
      <c r="AP35" s="806"/>
      <c r="AQ35" s="806"/>
      <c r="AR35" s="908" t="str">
        <f>IF($AD$9="","",VLOOKUP($AD$9,会社名検索用,50,FALSE))</f>
        <v>加入</v>
      </c>
      <c r="AS35" s="909"/>
      <c r="AT35" s="909"/>
      <c r="AU35" s="909"/>
      <c r="AV35" s="909"/>
      <c r="AW35" s="909"/>
      <c r="AX35" s="910"/>
      <c r="AY35" s="105"/>
    </row>
    <row r="36" spans="1:51" ht="12.75" customHeight="1" x14ac:dyDescent="0.15">
      <c r="A36" s="70" t="s">
        <v>29</v>
      </c>
      <c r="B36" s="71"/>
      <c r="C36" s="72"/>
      <c r="D36" s="597" t="s">
        <v>2</v>
      </c>
      <c r="E36" s="584" t="str">
        <f>$E$11</f>
        <v>株式会社０１元請組</v>
      </c>
      <c r="F36" s="585"/>
      <c r="G36" s="585"/>
      <c r="H36" s="585"/>
      <c r="I36" s="585"/>
      <c r="J36" s="585"/>
      <c r="K36" s="585"/>
      <c r="L36" s="585"/>
      <c r="M36" s="585"/>
      <c r="N36" s="585"/>
      <c r="O36" s="586"/>
      <c r="P36" s="717" t="str">
        <f>IF($E$11="","",VLOOKUP($E$11,会社名検索用,4,FALSE))</f>
        <v>空知郡奈井江町字チャシュナイXXX-XX</v>
      </c>
      <c r="Q36" s="718"/>
      <c r="R36" s="718"/>
      <c r="S36" s="718"/>
      <c r="T36" s="718"/>
      <c r="U36" s="718"/>
      <c r="V36" s="718"/>
      <c r="W36" s="718"/>
      <c r="X36" s="718"/>
      <c r="Y36" s="719"/>
      <c r="AB36" s="753"/>
      <c r="AC36" s="754"/>
      <c r="AD36" s="770"/>
      <c r="AE36" s="770"/>
      <c r="AF36" s="757"/>
      <c r="AG36" s="757"/>
      <c r="AH36" s="757"/>
      <c r="AI36" s="757"/>
      <c r="AJ36" s="757"/>
      <c r="AK36" s="757"/>
      <c r="AL36" s="757"/>
      <c r="AM36" s="806"/>
      <c r="AN36" s="806"/>
      <c r="AO36" s="806"/>
      <c r="AP36" s="806"/>
      <c r="AQ36" s="806"/>
      <c r="AR36" s="909"/>
      <c r="AS36" s="909"/>
      <c r="AT36" s="909"/>
      <c r="AU36" s="909"/>
      <c r="AV36" s="909"/>
      <c r="AW36" s="909"/>
      <c r="AX36" s="910"/>
      <c r="AY36" s="63"/>
    </row>
    <row r="37" spans="1:51" ht="12.75" customHeight="1" x14ac:dyDescent="0.15">
      <c r="A37" s="70"/>
      <c r="B37" s="71"/>
      <c r="C37" s="72"/>
      <c r="D37" s="565"/>
      <c r="E37" s="803"/>
      <c r="F37" s="804"/>
      <c r="G37" s="804"/>
      <c r="H37" s="804"/>
      <c r="I37" s="804"/>
      <c r="J37" s="804"/>
      <c r="K37" s="804"/>
      <c r="L37" s="804"/>
      <c r="M37" s="804"/>
      <c r="N37" s="804"/>
      <c r="O37" s="805"/>
      <c r="P37" s="720"/>
      <c r="Q37" s="721"/>
      <c r="R37" s="721"/>
      <c r="S37" s="721"/>
      <c r="T37" s="721"/>
      <c r="U37" s="721"/>
      <c r="V37" s="721"/>
      <c r="W37" s="721"/>
      <c r="X37" s="721"/>
      <c r="Y37" s="722"/>
      <c r="AB37" s="753"/>
      <c r="AC37" s="754"/>
      <c r="AD37" s="769" t="s">
        <v>93</v>
      </c>
      <c r="AE37" s="770"/>
      <c r="AF37" s="757" t="s">
        <v>88</v>
      </c>
      <c r="AG37" s="757"/>
      <c r="AH37" s="757"/>
      <c r="AI37" s="757"/>
      <c r="AJ37" s="806" t="s">
        <v>89</v>
      </c>
      <c r="AK37" s="806"/>
      <c r="AL37" s="806"/>
      <c r="AM37" s="806"/>
      <c r="AN37" s="806"/>
      <c r="AO37" s="806"/>
      <c r="AP37" s="810" t="s">
        <v>90</v>
      </c>
      <c r="AQ37" s="810"/>
      <c r="AR37" s="810"/>
      <c r="AS37" s="810" t="s">
        <v>87</v>
      </c>
      <c r="AT37" s="810"/>
      <c r="AU37" s="810"/>
      <c r="AV37" s="810"/>
      <c r="AW37" s="810"/>
      <c r="AX37" s="811"/>
      <c r="AY37" s="63"/>
    </row>
    <row r="38" spans="1:51" ht="12.75" customHeight="1" thickBot="1" x14ac:dyDescent="0.2">
      <c r="A38" s="70" t="s">
        <v>31</v>
      </c>
      <c r="B38" s="71"/>
      <c r="C38" s="72"/>
      <c r="D38" s="597" t="s">
        <v>3</v>
      </c>
      <c r="E38" s="584"/>
      <c r="F38" s="585"/>
      <c r="G38" s="585"/>
      <c r="H38" s="585"/>
      <c r="I38" s="585"/>
      <c r="J38" s="585"/>
      <c r="K38" s="585"/>
      <c r="L38" s="585"/>
      <c r="M38" s="585"/>
      <c r="N38" s="585"/>
      <c r="O38" s="586"/>
      <c r="P38" s="584"/>
      <c r="Q38" s="585"/>
      <c r="R38" s="585"/>
      <c r="S38" s="585"/>
      <c r="T38" s="585"/>
      <c r="U38" s="585"/>
      <c r="V38" s="585"/>
      <c r="W38" s="585"/>
      <c r="X38" s="585"/>
      <c r="Y38" s="942"/>
      <c r="AB38" s="755"/>
      <c r="AC38" s="756"/>
      <c r="AD38" s="771"/>
      <c r="AE38" s="771"/>
      <c r="AF38" s="807" t="str">
        <f>IF($AD$9="","",VLOOKUP($AD$9,会社名検索用,44,FALSE))</f>
        <v>本社</v>
      </c>
      <c r="AG38" s="808"/>
      <c r="AH38" s="808"/>
      <c r="AI38" s="809"/>
      <c r="AJ38" s="807" t="str">
        <f>IF($AD$9="","",VLOOKUP($AD$9,会社名検索用,45,FALSE))</f>
        <v>9X-XXXX-XXX</v>
      </c>
      <c r="AK38" s="808"/>
      <c r="AL38" s="808"/>
      <c r="AM38" s="808"/>
      <c r="AN38" s="808"/>
      <c r="AO38" s="809"/>
      <c r="AP38" s="855" t="str">
        <f>IF($AD$9="","",VLOOKUP($AD$9,会社名検索用,47,FALSE))</f>
        <v>XXヒホマXXXX8</v>
      </c>
      <c r="AQ38" s="856"/>
      <c r="AR38" s="857"/>
      <c r="AS38" s="905" t="str">
        <f>IF($AD$9="","",VLOOKUP($AD$9,会社名検索用,49,FALSE))</f>
        <v>XXXX99XXXXXX7X</v>
      </c>
      <c r="AT38" s="906"/>
      <c r="AU38" s="906"/>
      <c r="AV38" s="906"/>
      <c r="AW38" s="906"/>
      <c r="AX38" s="907"/>
      <c r="AY38" s="105"/>
    </row>
    <row r="39" spans="1:51" ht="12.75" customHeight="1" thickBot="1" x14ac:dyDescent="0.2">
      <c r="A39" s="78"/>
      <c r="B39" s="79"/>
      <c r="C39" s="80"/>
      <c r="D39" s="598"/>
      <c r="E39" s="587"/>
      <c r="F39" s="588"/>
      <c r="G39" s="588"/>
      <c r="H39" s="588"/>
      <c r="I39" s="588"/>
      <c r="J39" s="588"/>
      <c r="K39" s="588"/>
      <c r="L39" s="588"/>
      <c r="M39" s="588"/>
      <c r="N39" s="588"/>
      <c r="O39" s="589"/>
      <c r="P39" s="587"/>
      <c r="Q39" s="588"/>
      <c r="R39" s="588"/>
      <c r="S39" s="588"/>
      <c r="T39" s="588"/>
      <c r="U39" s="588"/>
      <c r="V39" s="588"/>
      <c r="W39" s="588"/>
      <c r="X39" s="588"/>
      <c r="Y39" s="943"/>
      <c r="AB39" s="107"/>
      <c r="AC39" s="107"/>
      <c r="AD39" s="106"/>
      <c r="AE39" s="106"/>
      <c r="AF39" s="107"/>
      <c r="AG39" s="107"/>
      <c r="AH39" s="107"/>
      <c r="AI39" s="107"/>
      <c r="AJ39" s="107"/>
      <c r="AK39" s="108"/>
      <c r="AL39" s="108"/>
      <c r="AM39" s="108"/>
      <c r="AN39" s="107"/>
      <c r="AO39" s="107"/>
      <c r="AP39" s="107"/>
      <c r="AQ39" s="255"/>
      <c r="AR39" s="255"/>
      <c r="AS39" s="255"/>
      <c r="AT39" s="255"/>
      <c r="AU39" s="255"/>
      <c r="AV39" s="255"/>
      <c r="AW39" s="255"/>
      <c r="AX39" s="255"/>
      <c r="AY39" s="63"/>
    </row>
    <row r="40" spans="1:51" ht="12.75" customHeight="1" thickBot="1" x14ac:dyDescent="0.2">
      <c r="A40" s="63"/>
      <c r="B40" s="63"/>
      <c r="C40" s="63"/>
      <c r="D40" s="99"/>
      <c r="E40" s="109"/>
      <c r="F40" s="109"/>
      <c r="G40" s="109"/>
      <c r="H40" s="109"/>
      <c r="I40" s="109"/>
      <c r="J40" s="109"/>
      <c r="K40" s="109"/>
      <c r="L40" s="109"/>
      <c r="M40" s="109"/>
      <c r="N40" s="109"/>
      <c r="O40" s="109"/>
      <c r="P40" s="109"/>
      <c r="Q40" s="109"/>
      <c r="R40" s="109"/>
      <c r="S40" s="109"/>
      <c r="T40" s="109"/>
      <c r="U40" s="109"/>
      <c r="V40" s="109"/>
      <c r="W40" s="109"/>
      <c r="X40" s="109"/>
      <c r="Y40" s="109"/>
      <c r="AB40" s="242"/>
      <c r="AC40" s="107"/>
      <c r="AD40" s="243"/>
      <c r="AE40" s="833" t="str">
        <f>IF($AD$9="","",VLOOKUP($AD$9,会社名検索用,27,FALSE))</f>
        <v>代理　二郎3</v>
      </c>
      <c r="AF40" s="834"/>
      <c r="AG40" s="834"/>
      <c r="AH40" s="834"/>
      <c r="AI40" s="834"/>
      <c r="AJ40" s="834"/>
      <c r="AK40" s="834"/>
      <c r="AL40" s="835"/>
      <c r="AM40" s="62"/>
      <c r="AN40" s="880" t="s">
        <v>28</v>
      </c>
      <c r="AO40" s="881"/>
      <c r="AP40" s="723"/>
      <c r="AQ40" s="553" t="str">
        <f>IF($AD$9="","",VLOOKUP($AD$9,会社名検索用,36,FALSE))</f>
        <v>安全　二助3</v>
      </c>
      <c r="AR40" s="554"/>
      <c r="AS40" s="554"/>
      <c r="AT40" s="554"/>
      <c r="AU40" s="554"/>
      <c r="AV40" s="554"/>
      <c r="AW40" s="554"/>
      <c r="AX40" s="555"/>
      <c r="AY40" s="63"/>
    </row>
    <row r="41" spans="1:51" ht="12.75" customHeight="1" x14ac:dyDescent="0.15">
      <c r="A41" s="695" t="s">
        <v>84</v>
      </c>
      <c r="B41" s="696"/>
      <c r="C41" s="723"/>
      <c r="D41" s="563" t="s">
        <v>82</v>
      </c>
      <c r="E41" s="619" t="s">
        <v>85</v>
      </c>
      <c r="F41" s="620"/>
      <c r="G41" s="620"/>
      <c r="H41" s="620"/>
      <c r="I41" s="620"/>
      <c r="J41" s="620"/>
      <c r="K41" s="729"/>
      <c r="L41" s="619" t="s">
        <v>86</v>
      </c>
      <c r="M41" s="620"/>
      <c r="N41" s="620"/>
      <c r="O41" s="620"/>
      <c r="P41" s="729"/>
      <c r="Q41" s="595" t="s">
        <v>94</v>
      </c>
      <c r="R41" s="595"/>
      <c r="S41" s="595"/>
      <c r="T41" s="595"/>
      <c r="U41" s="595"/>
      <c r="V41" s="595"/>
      <c r="W41" s="595"/>
      <c r="X41" s="595"/>
      <c r="Y41" s="596"/>
      <c r="AB41" s="682" t="s">
        <v>71</v>
      </c>
      <c r="AC41" s="541"/>
      <c r="AD41" s="600"/>
      <c r="AE41" s="836"/>
      <c r="AF41" s="837"/>
      <c r="AG41" s="837"/>
      <c r="AH41" s="837"/>
      <c r="AI41" s="837"/>
      <c r="AJ41" s="837"/>
      <c r="AK41" s="837"/>
      <c r="AL41" s="838"/>
      <c r="AM41" s="62"/>
      <c r="AN41" s="682"/>
      <c r="AO41" s="541"/>
      <c r="AP41" s="600"/>
      <c r="AQ41" s="556"/>
      <c r="AR41" s="557"/>
      <c r="AS41" s="557"/>
      <c r="AT41" s="557"/>
      <c r="AU41" s="557"/>
      <c r="AV41" s="557"/>
      <c r="AW41" s="557"/>
      <c r="AX41" s="558"/>
      <c r="AY41" s="63"/>
    </row>
    <row r="42" spans="1:51" ht="12.75" customHeight="1" x14ac:dyDescent="0.15">
      <c r="A42" s="682"/>
      <c r="B42" s="541"/>
      <c r="C42" s="600"/>
      <c r="D42" s="564"/>
      <c r="E42" s="768" t="str">
        <f>IF($E$11="","",VLOOKUP($E$11,会社名検索用,46,FALSE))</f>
        <v>加入</v>
      </c>
      <c r="F42" s="520"/>
      <c r="G42" s="520"/>
      <c r="H42" s="520"/>
      <c r="I42" s="520"/>
      <c r="J42" s="520"/>
      <c r="K42" s="520"/>
      <c r="L42" s="768" t="str">
        <f>IF($E$11="","",VLOOKUP($E$11,会社名検索用,48,FALSE))</f>
        <v>加入</v>
      </c>
      <c r="M42" s="520"/>
      <c r="N42" s="520"/>
      <c r="O42" s="520"/>
      <c r="P42" s="520"/>
      <c r="Q42" s="726" t="str">
        <f>IF($E$11="","",VLOOKUP($E$11,会社名検索用,50,FALSE))</f>
        <v>加入</v>
      </c>
      <c r="R42" s="727"/>
      <c r="S42" s="727"/>
      <c r="T42" s="727"/>
      <c r="U42" s="727"/>
      <c r="V42" s="727"/>
      <c r="W42" s="727"/>
      <c r="X42" s="727"/>
      <c r="Y42" s="728"/>
      <c r="AB42" s="244"/>
      <c r="AC42" s="237"/>
      <c r="AD42" s="98"/>
      <c r="AE42" s="839"/>
      <c r="AF42" s="840"/>
      <c r="AG42" s="840"/>
      <c r="AH42" s="840"/>
      <c r="AI42" s="840"/>
      <c r="AJ42" s="840"/>
      <c r="AK42" s="840"/>
      <c r="AL42" s="841"/>
      <c r="AM42" s="62"/>
      <c r="AN42" s="741"/>
      <c r="AO42" s="542"/>
      <c r="AP42" s="658"/>
      <c r="AQ42" s="559"/>
      <c r="AR42" s="560"/>
      <c r="AS42" s="560"/>
      <c r="AT42" s="560"/>
      <c r="AU42" s="560"/>
      <c r="AV42" s="560"/>
      <c r="AW42" s="560"/>
      <c r="AX42" s="561"/>
      <c r="AY42" s="63"/>
    </row>
    <row r="43" spans="1:51" ht="12.75" customHeight="1" x14ac:dyDescent="0.15">
      <c r="A43" s="682"/>
      <c r="B43" s="541"/>
      <c r="C43" s="600"/>
      <c r="D43" s="565"/>
      <c r="E43" s="520"/>
      <c r="F43" s="520"/>
      <c r="G43" s="520"/>
      <c r="H43" s="520"/>
      <c r="I43" s="520"/>
      <c r="J43" s="520"/>
      <c r="K43" s="520"/>
      <c r="L43" s="520"/>
      <c r="M43" s="520"/>
      <c r="N43" s="520"/>
      <c r="O43" s="520"/>
      <c r="P43" s="520"/>
      <c r="Q43" s="727"/>
      <c r="R43" s="727"/>
      <c r="S43" s="727"/>
      <c r="T43" s="727"/>
      <c r="U43" s="727"/>
      <c r="V43" s="727"/>
      <c r="W43" s="727"/>
      <c r="X43" s="727"/>
      <c r="Y43" s="728"/>
      <c r="AB43" s="256"/>
      <c r="AC43" s="62" t="s">
        <v>30</v>
      </c>
      <c r="AD43" s="245"/>
      <c r="AE43" s="842" t="str">
        <f>$P$48</f>
        <v>契約書記載のとおり</v>
      </c>
      <c r="AF43" s="843"/>
      <c r="AG43" s="843"/>
      <c r="AH43" s="843"/>
      <c r="AI43" s="843"/>
      <c r="AJ43" s="843"/>
      <c r="AK43" s="843"/>
      <c r="AL43" s="844"/>
      <c r="AM43" s="62"/>
      <c r="AN43" s="681" t="s">
        <v>32</v>
      </c>
      <c r="AO43" s="540"/>
      <c r="AP43" s="657"/>
      <c r="AQ43" s="852" t="str">
        <f>IF($AD$9="","",VLOOKUP($AD$9,会社名検索用,37,FALSE))</f>
        <v>推進　二衛3</v>
      </c>
      <c r="AR43" s="617"/>
      <c r="AS43" s="617"/>
      <c r="AT43" s="617"/>
      <c r="AU43" s="617"/>
      <c r="AV43" s="617"/>
      <c r="AW43" s="617"/>
      <c r="AX43" s="618"/>
      <c r="AY43" s="63"/>
    </row>
    <row r="44" spans="1:51" ht="12.75" customHeight="1" x14ac:dyDescent="0.15">
      <c r="A44" s="682"/>
      <c r="B44" s="541"/>
      <c r="C44" s="600"/>
      <c r="D44" s="926" t="s">
        <v>937</v>
      </c>
      <c r="E44" s="520" t="s">
        <v>80</v>
      </c>
      <c r="F44" s="520"/>
      <c r="G44" s="520"/>
      <c r="H44" s="520" t="s">
        <v>88</v>
      </c>
      <c r="I44" s="520"/>
      <c r="J44" s="520"/>
      <c r="K44" s="520"/>
      <c r="L44" s="520"/>
      <c r="M44" s="520" t="s">
        <v>89</v>
      </c>
      <c r="N44" s="520"/>
      <c r="O44" s="520"/>
      <c r="P44" s="520"/>
      <c r="Q44" s="520" t="s">
        <v>90</v>
      </c>
      <c r="R44" s="520"/>
      <c r="S44" s="520"/>
      <c r="T44" s="520"/>
      <c r="U44" s="520"/>
      <c r="V44" s="520" t="s">
        <v>91</v>
      </c>
      <c r="W44" s="520"/>
      <c r="X44" s="520"/>
      <c r="Y44" s="521"/>
      <c r="AB44" s="256"/>
      <c r="AC44" s="62"/>
      <c r="AD44" s="245"/>
      <c r="AE44" s="845"/>
      <c r="AF44" s="846"/>
      <c r="AG44" s="846"/>
      <c r="AH44" s="846"/>
      <c r="AI44" s="846"/>
      <c r="AJ44" s="846"/>
      <c r="AK44" s="846"/>
      <c r="AL44" s="847"/>
      <c r="AM44" s="62"/>
      <c r="AN44" s="682"/>
      <c r="AO44" s="541"/>
      <c r="AP44" s="600"/>
      <c r="AQ44" s="556"/>
      <c r="AR44" s="557"/>
      <c r="AS44" s="557"/>
      <c r="AT44" s="557"/>
      <c r="AU44" s="557"/>
      <c r="AV44" s="557"/>
      <c r="AW44" s="557"/>
      <c r="AX44" s="558"/>
      <c r="AY44" s="63"/>
    </row>
    <row r="45" spans="1:51" ht="12.75" customHeight="1" x14ac:dyDescent="0.15">
      <c r="A45" s="682"/>
      <c r="B45" s="541"/>
      <c r="C45" s="600"/>
      <c r="D45" s="564"/>
      <c r="E45" s="520" t="s">
        <v>81</v>
      </c>
      <c r="F45" s="520"/>
      <c r="G45" s="520"/>
      <c r="H45" s="520" t="str">
        <f>IF($E$11="","",VLOOKUP($E$11,会社名検索用,44,FALSE))</f>
        <v>㈱砂子組</v>
      </c>
      <c r="I45" s="520"/>
      <c r="J45" s="520"/>
      <c r="K45" s="520"/>
      <c r="L45" s="520"/>
      <c r="M45" s="520" t="str">
        <f>IF($E$11="","",VLOOKUP($E$11,会社名検索用,45,FALSE))</f>
        <v>XXスニイXXX89</v>
      </c>
      <c r="N45" s="520"/>
      <c r="O45" s="520"/>
      <c r="P45" s="520"/>
      <c r="Q45" s="520" t="str">
        <f>IF($E$11="","",VLOOKUP($E$11,会社名検索用,47,FALSE))</f>
        <v>XXスニイXXX89</v>
      </c>
      <c r="R45" s="520"/>
      <c r="S45" s="520"/>
      <c r="T45" s="520"/>
      <c r="U45" s="520"/>
      <c r="V45" s="520" t="str">
        <f>IF($E$11="","",VLOOKUP($E$11,会社名検索用,49,FALSE))</f>
        <v>XXXX87XXX68</v>
      </c>
      <c r="W45" s="520"/>
      <c r="X45" s="520"/>
      <c r="Y45" s="521"/>
      <c r="AB45" s="257"/>
      <c r="AC45" s="237" t="s">
        <v>33</v>
      </c>
      <c r="AD45" s="98"/>
      <c r="AE45" s="848"/>
      <c r="AF45" s="849"/>
      <c r="AG45" s="849"/>
      <c r="AH45" s="849"/>
      <c r="AI45" s="849"/>
      <c r="AJ45" s="849"/>
      <c r="AK45" s="849"/>
      <c r="AL45" s="850"/>
      <c r="AM45" s="62"/>
      <c r="AN45" s="741"/>
      <c r="AO45" s="542"/>
      <c r="AP45" s="658"/>
      <c r="AQ45" s="559"/>
      <c r="AR45" s="560"/>
      <c r="AS45" s="560"/>
      <c r="AT45" s="560"/>
      <c r="AU45" s="560"/>
      <c r="AV45" s="560"/>
      <c r="AW45" s="560"/>
      <c r="AX45" s="561"/>
      <c r="AY45" s="63"/>
    </row>
    <row r="46" spans="1:51" ht="12.75" customHeight="1" thickBot="1" x14ac:dyDescent="0.2">
      <c r="A46" s="683"/>
      <c r="B46" s="661"/>
      <c r="C46" s="662"/>
      <c r="D46" s="598"/>
      <c r="E46" s="731" t="s">
        <v>1039</v>
      </c>
      <c r="F46" s="731"/>
      <c r="G46" s="731"/>
      <c r="H46" s="724"/>
      <c r="I46" s="724"/>
      <c r="J46" s="724"/>
      <c r="K46" s="724"/>
      <c r="L46" s="724"/>
      <c r="M46" s="724"/>
      <c r="N46" s="724"/>
      <c r="O46" s="724"/>
      <c r="P46" s="724"/>
      <c r="Q46" s="724"/>
      <c r="R46" s="724"/>
      <c r="S46" s="724"/>
      <c r="T46" s="724"/>
      <c r="U46" s="724"/>
      <c r="V46" s="724"/>
      <c r="W46" s="724"/>
      <c r="X46" s="724"/>
      <c r="Y46" s="725"/>
      <c r="AB46" s="681" t="str">
        <f>IF($AD$9="","",IF(VLOOKUP($AD$9,会社名検索用,21,FALSE)="","技術者区分未入力",(VLOOKUP($AD$9,会社名検索用,21,FALSE)&amp;"名")))</f>
        <v>特定名</v>
      </c>
      <c r="AC46" s="540"/>
      <c r="AD46" s="657"/>
      <c r="AE46" s="659" t="str">
        <f>IF($AD$9="","",VLOOKUP($AD$9,会社名検索用,29,FALSE))</f>
        <v>専任</v>
      </c>
      <c r="AF46" s="882" t="str">
        <f>IF($AD$9="","",VLOOKUP($AD$9,会社名検索用,30,FALSE))</f>
        <v>主任　二子3</v>
      </c>
      <c r="AG46" s="883"/>
      <c r="AH46" s="883"/>
      <c r="AI46" s="883"/>
      <c r="AJ46" s="883"/>
      <c r="AK46" s="883"/>
      <c r="AL46" s="884"/>
      <c r="AM46" s="62"/>
      <c r="AN46" s="681" t="s">
        <v>34</v>
      </c>
      <c r="AO46" s="540"/>
      <c r="AP46" s="657"/>
      <c r="AQ46" s="852" t="str">
        <f>IF($AD$9="","",VLOOKUP($AD$9,会社名検索用,38,FALSE))</f>
        <v>雇用　二男3</v>
      </c>
      <c r="AR46" s="617"/>
      <c r="AS46" s="617"/>
      <c r="AT46" s="617"/>
      <c r="AU46" s="617"/>
      <c r="AV46" s="617"/>
      <c r="AW46" s="617"/>
      <c r="AX46" s="618"/>
      <c r="AY46" s="63"/>
    </row>
    <row r="47" spans="1:51" ht="12.75" customHeight="1" thickBot="1" x14ac:dyDescent="0.2">
      <c r="E47" s="79"/>
      <c r="F47" s="79"/>
      <c r="G47" s="79"/>
      <c r="AB47" s="682"/>
      <c r="AC47" s="541"/>
      <c r="AD47" s="600"/>
      <c r="AE47" s="599"/>
      <c r="AF47" s="837"/>
      <c r="AG47" s="837"/>
      <c r="AH47" s="837"/>
      <c r="AI47" s="837"/>
      <c r="AJ47" s="837"/>
      <c r="AK47" s="837"/>
      <c r="AL47" s="838"/>
      <c r="AM47" s="62"/>
      <c r="AN47" s="682"/>
      <c r="AO47" s="541"/>
      <c r="AP47" s="600"/>
      <c r="AQ47" s="556"/>
      <c r="AR47" s="557"/>
      <c r="AS47" s="557"/>
      <c r="AT47" s="557"/>
      <c r="AU47" s="557"/>
      <c r="AV47" s="557"/>
      <c r="AW47" s="557"/>
      <c r="AX47" s="558"/>
      <c r="AY47" s="63"/>
    </row>
    <row r="48" spans="1:51" ht="12.75" customHeight="1" x14ac:dyDescent="0.15">
      <c r="A48" s="83" t="s">
        <v>48</v>
      </c>
      <c r="B48" s="84"/>
      <c r="C48" s="85"/>
      <c r="D48" s="917" t="str">
        <f>'11_基本情報入力'!$B$8&amp;"　　"&amp;'11_基本情報入力'!$B$9</f>
        <v>主任監督員　　役所　広司</v>
      </c>
      <c r="E48" s="918"/>
      <c r="F48" s="918"/>
      <c r="G48" s="918"/>
      <c r="H48" s="918"/>
      <c r="I48" s="918"/>
      <c r="J48" s="918"/>
      <c r="K48" s="918"/>
      <c r="L48" s="919"/>
      <c r="M48" s="110" t="s">
        <v>49</v>
      </c>
      <c r="N48" s="111"/>
      <c r="O48" s="112"/>
      <c r="P48" s="790" t="s">
        <v>880</v>
      </c>
      <c r="Q48" s="791"/>
      <c r="R48" s="791"/>
      <c r="S48" s="791"/>
      <c r="T48" s="791"/>
      <c r="U48" s="791"/>
      <c r="V48" s="791"/>
      <c r="W48" s="791"/>
      <c r="X48" s="791"/>
      <c r="Y48" s="792"/>
      <c r="AB48" s="682"/>
      <c r="AC48" s="541"/>
      <c r="AD48" s="600"/>
      <c r="AE48" s="742"/>
      <c r="AF48" s="840"/>
      <c r="AG48" s="840"/>
      <c r="AH48" s="840"/>
      <c r="AI48" s="840"/>
      <c r="AJ48" s="840"/>
      <c r="AK48" s="840"/>
      <c r="AL48" s="841"/>
      <c r="AM48" s="62"/>
      <c r="AN48" s="741"/>
      <c r="AO48" s="542"/>
      <c r="AP48" s="658"/>
      <c r="AQ48" s="559"/>
      <c r="AR48" s="560"/>
      <c r="AS48" s="560"/>
      <c r="AT48" s="560"/>
      <c r="AU48" s="560"/>
      <c r="AV48" s="560"/>
      <c r="AW48" s="560"/>
      <c r="AX48" s="561"/>
      <c r="AY48" s="63"/>
    </row>
    <row r="49" spans="1:51" ht="12.75" customHeight="1" x14ac:dyDescent="0.15">
      <c r="A49" s="113"/>
      <c r="B49" s="63"/>
      <c r="C49" s="114"/>
      <c r="D49" s="920"/>
      <c r="E49" s="921"/>
      <c r="F49" s="921"/>
      <c r="G49" s="921"/>
      <c r="H49" s="921"/>
      <c r="I49" s="921"/>
      <c r="J49" s="921"/>
      <c r="K49" s="921"/>
      <c r="L49" s="922"/>
      <c r="M49" s="63"/>
      <c r="N49" s="63"/>
      <c r="O49" s="114"/>
      <c r="P49" s="735"/>
      <c r="Q49" s="736"/>
      <c r="R49" s="736"/>
      <c r="S49" s="736"/>
      <c r="T49" s="736"/>
      <c r="U49" s="736"/>
      <c r="V49" s="736"/>
      <c r="W49" s="736"/>
      <c r="X49" s="736"/>
      <c r="Y49" s="737"/>
      <c r="AB49" s="256"/>
      <c r="AC49" s="408"/>
      <c r="AD49" s="328"/>
      <c r="AE49" s="876" t="str">
        <f>IF($AD$9="","",VLOOKUP($AD$9,会社名検索用,31,FALSE))</f>
        <v>1級土木施工管理技士</v>
      </c>
      <c r="AF49" s="843"/>
      <c r="AG49" s="843"/>
      <c r="AH49" s="843"/>
      <c r="AI49" s="843"/>
      <c r="AJ49" s="843"/>
      <c r="AK49" s="843"/>
      <c r="AL49" s="844"/>
      <c r="AM49" s="62"/>
      <c r="AN49" s="244"/>
      <c r="AO49" s="62"/>
      <c r="AP49" s="245"/>
      <c r="AQ49" s="115"/>
      <c r="AR49" s="116"/>
      <c r="AS49" s="116"/>
      <c r="AT49" s="116"/>
      <c r="AU49" s="116"/>
      <c r="AV49" s="116"/>
      <c r="AW49" s="116"/>
      <c r="AX49" s="117"/>
      <c r="AY49" s="63"/>
    </row>
    <row r="50" spans="1:51" ht="12.75" customHeight="1" thickBot="1" x14ac:dyDescent="0.2">
      <c r="A50" s="118" t="s">
        <v>10</v>
      </c>
      <c r="B50" s="119"/>
      <c r="C50" s="120"/>
      <c r="D50" s="923"/>
      <c r="E50" s="924"/>
      <c r="F50" s="924"/>
      <c r="G50" s="924"/>
      <c r="H50" s="924"/>
      <c r="I50" s="924"/>
      <c r="J50" s="924"/>
      <c r="K50" s="924"/>
      <c r="L50" s="925"/>
      <c r="M50" s="121" t="s">
        <v>50</v>
      </c>
      <c r="N50" s="122"/>
      <c r="O50" s="123"/>
      <c r="P50" s="944"/>
      <c r="Q50" s="945"/>
      <c r="R50" s="945"/>
      <c r="S50" s="945"/>
      <c r="T50" s="945"/>
      <c r="U50" s="945"/>
      <c r="V50" s="945"/>
      <c r="W50" s="945"/>
      <c r="X50" s="945"/>
      <c r="Y50" s="946"/>
      <c r="AB50" s="256"/>
      <c r="AC50" s="326" t="s">
        <v>35</v>
      </c>
      <c r="AD50" s="327"/>
      <c r="AE50" s="845"/>
      <c r="AF50" s="846"/>
      <c r="AG50" s="846"/>
      <c r="AH50" s="846"/>
      <c r="AI50" s="846"/>
      <c r="AJ50" s="846"/>
      <c r="AK50" s="846"/>
      <c r="AL50" s="847"/>
      <c r="AM50" s="62"/>
      <c r="AN50" s="225"/>
      <c r="AO50" s="258" t="s">
        <v>51</v>
      </c>
      <c r="AP50" s="259"/>
      <c r="AQ50" s="124"/>
      <c r="AR50" s="125"/>
      <c r="AS50" s="125"/>
      <c r="AT50" s="125"/>
      <c r="AU50" s="125"/>
      <c r="AV50" s="125"/>
      <c r="AW50" s="125"/>
      <c r="AX50" s="126"/>
      <c r="AY50" s="63"/>
    </row>
    <row r="51" spans="1:51" ht="14.1" customHeight="1" thickBot="1" x14ac:dyDescent="0.2">
      <c r="D51" s="127"/>
      <c r="AB51" s="260"/>
      <c r="AC51" s="409"/>
      <c r="AD51" s="329"/>
      <c r="AE51" s="877"/>
      <c r="AF51" s="878"/>
      <c r="AG51" s="878"/>
      <c r="AH51" s="878"/>
      <c r="AI51" s="878"/>
      <c r="AJ51" s="878"/>
      <c r="AK51" s="878"/>
      <c r="AL51" s="879"/>
      <c r="AN51" s="244"/>
      <c r="AO51" s="237"/>
      <c r="AP51" s="98"/>
      <c r="AQ51" s="128"/>
      <c r="AR51" s="129"/>
      <c r="AS51" s="129"/>
      <c r="AT51" s="129"/>
      <c r="AU51" s="129"/>
      <c r="AV51" s="129"/>
      <c r="AW51" s="129"/>
      <c r="AX51" s="130"/>
      <c r="AY51" s="71"/>
    </row>
    <row r="52" spans="1:51" ht="12.75" customHeight="1" x14ac:dyDescent="0.15">
      <c r="A52" s="933"/>
      <c r="B52" s="934"/>
      <c r="C52" s="935"/>
      <c r="D52" s="794" t="str">
        <f>IF($E$11="","",VLOOKUP($E$11,会社名検索用,26,FALSE))</f>
        <v>監督　一郎</v>
      </c>
      <c r="E52" s="795"/>
      <c r="F52" s="795"/>
      <c r="G52" s="795"/>
      <c r="H52" s="795"/>
      <c r="I52" s="795"/>
      <c r="J52" s="795"/>
      <c r="K52" s="795"/>
      <c r="L52" s="796"/>
      <c r="M52" s="110" t="s">
        <v>52</v>
      </c>
      <c r="N52" s="111"/>
      <c r="O52" s="112"/>
      <c r="P52" s="790" t="s">
        <v>880</v>
      </c>
      <c r="Q52" s="791"/>
      <c r="R52" s="791"/>
      <c r="S52" s="791"/>
      <c r="T52" s="791"/>
      <c r="U52" s="791"/>
      <c r="V52" s="791"/>
      <c r="W52" s="791"/>
      <c r="X52" s="791"/>
      <c r="Y52" s="792"/>
      <c r="AB52" s="62"/>
      <c r="AC52" s="62"/>
      <c r="AD52" s="62"/>
      <c r="AE52" s="62"/>
      <c r="AF52" s="62"/>
      <c r="AG52" s="62"/>
      <c r="AH52" s="62"/>
      <c r="AI52" s="62"/>
      <c r="AJ52" s="62"/>
      <c r="AK52" s="62"/>
      <c r="AL52" s="62"/>
      <c r="AN52" s="256"/>
      <c r="AO52" s="62"/>
      <c r="AP52" s="245"/>
      <c r="AQ52" s="115"/>
      <c r="AR52" s="116"/>
      <c r="AS52" s="116"/>
      <c r="AT52" s="116"/>
      <c r="AU52" s="116"/>
      <c r="AV52" s="116"/>
      <c r="AW52" s="116"/>
      <c r="AX52" s="117"/>
      <c r="AY52" s="63"/>
    </row>
    <row r="53" spans="1:51" ht="12.75" customHeight="1" x14ac:dyDescent="0.15">
      <c r="A53" s="70" t="s">
        <v>53</v>
      </c>
      <c r="B53" s="70"/>
      <c r="C53" s="131"/>
      <c r="D53" s="797"/>
      <c r="E53" s="798"/>
      <c r="F53" s="798"/>
      <c r="G53" s="798"/>
      <c r="H53" s="798"/>
      <c r="I53" s="798"/>
      <c r="J53" s="798"/>
      <c r="K53" s="798"/>
      <c r="L53" s="799"/>
      <c r="M53" s="63"/>
      <c r="N53" s="63"/>
      <c r="O53" s="114"/>
      <c r="P53" s="735"/>
      <c r="Q53" s="736"/>
      <c r="R53" s="736"/>
      <c r="S53" s="736"/>
      <c r="T53" s="736"/>
      <c r="U53" s="736"/>
      <c r="V53" s="736"/>
      <c r="W53" s="736"/>
      <c r="X53" s="736"/>
      <c r="Y53" s="737"/>
      <c r="AB53" s="132"/>
      <c r="AC53" s="105"/>
      <c r="AD53" s="62"/>
      <c r="AE53" s="62"/>
      <c r="AF53" s="62"/>
      <c r="AG53" s="62"/>
      <c r="AH53" s="62"/>
      <c r="AI53" s="62"/>
      <c r="AJ53" s="62"/>
      <c r="AK53" s="62"/>
      <c r="AL53" s="62"/>
      <c r="AN53" s="256"/>
      <c r="AO53" s="62" t="s">
        <v>37</v>
      </c>
      <c r="AP53" s="245"/>
      <c r="AQ53" s="124"/>
      <c r="AR53" s="125"/>
      <c r="AS53" s="125"/>
      <c r="AT53" s="125"/>
      <c r="AU53" s="125"/>
      <c r="AV53" s="125"/>
      <c r="AW53" s="125"/>
      <c r="AX53" s="126"/>
      <c r="AY53" s="63"/>
    </row>
    <row r="54" spans="1:51" ht="12.75" customHeight="1" x14ac:dyDescent="0.15">
      <c r="A54" s="930"/>
      <c r="B54" s="931"/>
      <c r="C54" s="932"/>
      <c r="D54" s="800"/>
      <c r="E54" s="801"/>
      <c r="F54" s="801"/>
      <c r="G54" s="801"/>
      <c r="H54" s="801"/>
      <c r="I54" s="801"/>
      <c r="J54" s="801"/>
      <c r="K54" s="801"/>
      <c r="L54" s="802"/>
      <c r="M54" s="133" t="s">
        <v>36</v>
      </c>
      <c r="N54" s="134"/>
      <c r="O54" s="135"/>
      <c r="P54" s="738"/>
      <c r="Q54" s="739"/>
      <c r="R54" s="739"/>
      <c r="S54" s="739"/>
      <c r="T54" s="739"/>
      <c r="U54" s="739"/>
      <c r="V54" s="739"/>
      <c r="W54" s="739"/>
      <c r="X54" s="739"/>
      <c r="Y54" s="740"/>
      <c r="AB54" s="105"/>
      <c r="AC54" s="105"/>
      <c r="AD54" s="105"/>
      <c r="AE54" s="62"/>
      <c r="AF54" s="62"/>
      <c r="AG54" s="62"/>
      <c r="AH54" s="62"/>
      <c r="AI54" s="62"/>
      <c r="AJ54" s="62"/>
      <c r="AK54" s="62"/>
      <c r="AL54" s="62"/>
      <c r="AN54" s="256"/>
      <c r="AO54" s="237"/>
      <c r="AP54" s="98"/>
      <c r="AQ54" s="128"/>
      <c r="AR54" s="129"/>
      <c r="AS54" s="129"/>
      <c r="AT54" s="129"/>
      <c r="AU54" s="129"/>
      <c r="AV54" s="129"/>
      <c r="AW54" s="129"/>
      <c r="AX54" s="130"/>
      <c r="AY54" s="63"/>
    </row>
    <row r="55" spans="1:51" ht="12.75" customHeight="1" x14ac:dyDescent="0.15">
      <c r="A55" s="94" t="s">
        <v>38</v>
      </c>
      <c r="B55" s="95"/>
      <c r="C55" s="96"/>
      <c r="D55" s="936" t="str">
        <f>IF($E$11="","",VLOOKUP($E$11,会社名検索用,27,FALSE))</f>
        <v>代理　一郎</v>
      </c>
      <c r="E55" s="937"/>
      <c r="F55" s="937"/>
      <c r="G55" s="937"/>
      <c r="H55" s="937"/>
      <c r="I55" s="937"/>
      <c r="J55" s="937"/>
      <c r="K55" s="937"/>
      <c r="L55" s="938"/>
      <c r="M55" s="136" t="s">
        <v>54</v>
      </c>
      <c r="N55" s="137"/>
      <c r="O55" s="138"/>
      <c r="P55" s="732" t="s">
        <v>880</v>
      </c>
      <c r="Q55" s="733"/>
      <c r="R55" s="733"/>
      <c r="S55" s="733"/>
      <c r="T55" s="733"/>
      <c r="U55" s="733"/>
      <c r="V55" s="733"/>
      <c r="W55" s="733"/>
      <c r="X55" s="733"/>
      <c r="Y55" s="734"/>
      <c r="AB55" s="105"/>
      <c r="AC55" s="105"/>
      <c r="AD55" s="105"/>
      <c r="AE55" s="62"/>
      <c r="AF55" s="62"/>
      <c r="AG55" s="62"/>
      <c r="AH55" s="62"/>
      <c r="AI55" s="62"/>
      <c r="AJ55" s="62"/>
      <c r="AK55" s="62"/>
      <c r="AL55" s="62"/>
      <c r="AN55" s="256"/>
      <c r="AO55" s="659" t="s">
        <v>79</v>
      </c>
      <c r="AP55" s="657"/>
      <c r="AQ55" s="115"/>
      <c r="AR55" s="116"/>
      <c r="AS55" s="116"/>
      <c r="AT55" s="116"/>
      <c r="AU55" s="116"/>
      <c r="AV55" s="116"/>
      <c r="AW55" s="116"/>
      <c r="AX55" s="117"/>
      <c r="AY55" s="63"/>
    </row>
    <row r="56" spans="1:51" ht="12.75" customHeight="1" x14ac:dyDescent="0.15">
      <c r="A56" s="113"/>
      <c r="B56" s="63"/>
      <c r="C56" s="114"/>
      <c r="D56" s="920"/>
      <c r="E56" s="921"/>
      <c r="F56" s="921"/>
      <c r="G56" s="921"/>
      <c r="H56" s="921"/>
      <c r="I56" s="921"/>
      <c r="J56" s="921"/>
      <c r="K56" s="921"/>
      <c r="L56" s="922"/>
      <c r="M56" s="63"/>
      <c r="N56" s="63"/>
      <c r="O56" s="114"/>
      <c r="P56" s="735"/>
      <c r="Q56" s="736"/>
      <c r="R56" s="736"/>
      <c r="S56" s="736"/>
      <c r="T56" s="736"/>
      <c r="U56" s="736"/>
      <c r="V56" s="736"/>
      <c r="W56" s="736"/>
      <c r="X56" s="736"/>
      <c r="Y56" s="737"/>
      <c r="AF56" s="62"/>
      <c r="AG56" s="62"/>
      <c r="AH56" s="62"/>
      <c r="AI56" s="62"/>
      <c r="AJ56" s="62"/>
      <c r="AK56" s="62"/>
      <c r="AL56" s="62"/>
      <c r="AN56" s="256"/>
      <c r="AO56" s="599"/>
      <c r="AP56" s="600"/>
      <c r="AQ56" s="124"/>
      <c r="AR56" s="125"/>
      <c r="AS56" s="125"/>
      <c r="AT56" s="125"/>
      <c r="AU56" s="125"/>
      <c r="AV56" s="125"/>
      <c r="AW56" s="125"/>
      <c r="AX56" s="126"/>
      <c r="AY56" s="63"/>
    </row>
    <row r="57" spans="1:51" ht="12.75" customHeight="1" thickBot="1" x14ac:dyDescent="0.2">
      <c r="A57" s="89" t="s">
        <v>39</v>
      </c>
      <c r="B57" s="90"/>
      <c r="C57" s="91"/>
      <c r="D57" s="939"/>
      <c r="E57" s="940"/>
      <c r="F57" s="940"/>
      <c r="G57" s="940"/>
      <c r="H57" s="940"/>
      <c r="I57" s="940"/>
      <c r="J57" s="940"/>
      <c r="K57" s="940"/>
      <c r="L57" s="941"/>
      <c r="M57" s="133" t="s">
        <v>36</v>
      </c>
      <c r="N57" s="134"/>
      <c r="O57" s="135"/>
      <c r="P57" s="738"/>
      <c r="Q57" s="739"/>
      <c r="R57" s="739"/>
      <c r="S57" s="739"/>
      <c r="T57" s="739"/>
      <c r="U57" s="739"/>
      <c r="V57" s="739"/>
      <c r="W57" s="739"/>
      <c r="X57" s="739"/>
      <c r="Y57" s="740"/>
      <c r="AA57" s="54"/>
      <c r="AB57" s="105"/>
      <c r="AC57" s="105"/>
      <c r="AD57" s="62"/>
      <c r="AE57" s="62"/>
      <c r="AF57" s="62"/>
      <c r="AG57" s="62"/>
      <c r="AH57" s="62"/>
      <c r="AI57" s="62"/>
      <c r="AJ57" s="62"/>
      <c r="AK57" s="62"/>
      <c r="AL57" s="62"/>
      <c r="AN57" s="260"/>
      <c r="AO57" s="660"/>
      <c r="AP57" s="662"/>
      <c r="AQ57" s="139"/>
      <c r="AR57" s="140"/>
      <c r="AS57" s="140"/>
      <c r="AT57" s="140"/>
      <c r="AU57" s="140"/>
      <c r="AV57" s="140"/>
      <c r="AW57" s="140"/>
      <c r="AX57" s="141"/>
      <c r="AY57" s="63"/>
    </row>
    <row r="58" spans="1:51" ht="12.75" customHeight="1" thickBot="1" x14ac:dyDescent="0.2">
      <c r="A58" s="681" t="str">
        <f>IF($E$11="","",IF(VLOOKUP($E$11,会社名検索用,21,FALSE)="","技術者区分未入力",(VLOOKUP($E$11,会社名検索用,21,FALSE)&amp;"名")))</f>
        <v>特定名</v>
      </c>
      <c r="B58" s="540"/>
      <c r="C58" s="657"/>
      <c r="D58" s="659" t="str">
        <f>IF($E$11="","",VLOOKUP($E$11,会社名検索用,29,FALSE))</f>
        <v>専任</v>
      </c>
      <c r="E58" s="758" t="str">
        <f>IF($E$11="","",VLOOKUP($E$11,会社名検索用,30,FALSE))</f>
        <v>主任　一子</v>
      </c>
      <c r="F58" s="758"/>
      <c r="G58" s="758"/>
      <c r="H58" s="758"/>
      <c r="I58" s="758"/>
      <c r="J58" s="758"/>
      <c r="K58" s="758"/>
      <c r="L58" s="759"/>
      <c r="M58" s="142"/>
      <c r="N58" s="142"/>
      <c r="O58" s="143"/>
      <c r="P58" s="774" t="str">
        <f>IF($E$11="","",VLOOKUP($E$11,会社名検索用,31,FALSE))</f>
        <v>1級土木施工管理技士　C00100061X号</v>
      </c>
      <c r="Q58" s="775"/>
      <c r="R58" s="775"/>
      <c r="S58" s="775"/>
      <c r="T58" s="775"/>
      <c r="U58" s="775"/>
      <c r="V58" s="775"/>
      <c r="W58" s="775"/>
      <c r="X58" s="776"/>
      <c r="Y58" s="777"/>
      <c r="AY58" s="63"/>
    </row>
    <row r="59" spans="1:51" ht="12.75" customHeight="1" x14ac:dyDescent="0.15">
      <c r="A59" s="682"/>
      <c r="B59" s="541"/>
      <c r="C59" s="600"/>
      <c r="D59" s="599"/>
      <c r="E59" s="760"/>
      <c r="F59" s="760"/>
      <c r="G59" s="760"/>
      <c r="H59" s="760"/>
      <c r="I59" s="760"/>
      <c r="J59" s="760"/>
      <c r="K59" s="760"/>
      <c r="L59" s="761"/>
      <c r="M59" s="144" t="s">
        <v>40</v>
      </c>
      <c r="N59" s="145"/>
      <c r="O59" s="146"/>
      <c r="P59" s="778"/>
      <c r="Q59" s="779"/>
      <c r="R59" s="779"/>
      <c r="S59" s="779"/>
      <c r="T59" s="779"/>
      <c r="U59" s="779"/>
      <c r="V59" s="779"/>
      <c r="W59" s="779"/>
      <c r="X59" s="780"/>
      <c r="Y59" s="781"/>
      <c r="AA59" s="63"/>
      <c r="AB59" s="830" t="s">
        <v>123</v>
      </c>
      <c r="AC59" s="563"/>
      <c r="AD59" s="563"/>
      <c r="AE59" s="714" t="str">
        <f>IF($AD$9="","",VLOOKUP($AD$9,会社名検索用,51,FALSE))</f>
        <v>無</v>
      </c>
      <c r="AF59" s="714"/>
      <c r="AG59" s="563" t="s">
        <v>124</v>
      </c>
      <c r="AH59" s="563"/>
      <c r="AI59" s="563"/>
      <c r="AJ59" s="563"/>
      <c r="AK59" s="563"/>
      <c r="AL59" s="563"/>
      <c r="AM59" s="890" t="str">
        <f>IF($AD$9="","",VLOOKUP($AD$9,会社名検索用,52,FALSE))</f>
        <v>無</v>
      </c>
      <c r="AN59" s="891"/>
      <c r="AO59" s="892"/>
      <c r="AP59" s="867" t="s">
        <v>125</v>
      </c>
      <c r="AQ59" s="867"/>
      <c r="AR59" s="867"/>
      <c r="AS59" s="867"/>
      <c r="AT59" s="899" t="str">
        <f>IF($AD$9="","",VLOOKUP($AD$9,会社名検索用,53,FALSE))</f>
        <v>無</v>
      </c>
      <c r="AU59" s="899"/>
      <c r="AV59" s="899"/>
      <c r="AW59" s="899"/>
      <c r="AX59" s="900"/>
      <c r="AY59" s="61"/>
    </row>
    <row r="60" spans="1:51" ht="12.75" customHeight="1" x14ac:dyDescent="0.15">
      <c r="A60" s="741"/>
      <c r="B60" s="542"/>
      <c r="C60" s="658"/>
      <c r="D60" s="742"/>
      <c r="E60" s="762"/>
      <c r="F60" s="762"/>
      <c r="G60" s="762"/>
      <c r="H60" s="762"/>
      <c r="I60" s="762"/>
      <c r="J60" s="762"/>
      <c r="K60" s="762"/>
      <c r="L60" s="763"/>
      <c r="M60" s="147"/>
      <c r="N60" s="147"/>
      <c r="O60" s="148"/>
      <c r="P60" s="782"/>
      <c r="Q60" s="783"/>
      <c r="R60" s="783"/>
      <c r="S60" s="783"/>
      <c r="T60" s="783"/>
      <c r="U60" s="783"/>
      <c r="V60" s="783"/>
      <c r="W60" s="783"/>
      <c r="X60" s="783"/>
      <c r="Y60" s="784"/>
      <c r="AA60" s="63"/>
      <c r="AB60" s="831"/>
      <c r="AC60" s="828"/>
      <c r="AD60" s="828"/>
      <c r="AE60" s="715"/>
      <c r="AF60" s="715"/>
      <c r="AG60" s="828"/>
      <c r="AH60" s="828"/>
      <c r="AI60" s="828"/>
      <c r="AJ60" s="828"/>
      <c r="AK60" s="828"/>
      <c r="AL60" s="828"/>
      <c r="AM60" s="893"/>
      <c r="AN60" s="894"/>
      <c r="AO60" s="895"/>
      <c r="AP60" s="868"/>
      <c r="AQ60" s="868"/>
      <c r="AR60" s="868"/>
      <c r="AS60" s="868"/>
      <c r="AT60" s="901"/>
      <c r="AU60" s="901"/>
      <c r="AV60" s="901"/>
      <c r="AW60" s="901"/>
      <c r="AX60" s="902"/>
    </row>
    <row r="61" spans="1:51" ht="12.75" customHeight="1" thickBot="1" x14ac:dyDescent="0.2">
      <c r="A61" s="681" t="s">
        <v>1040</v>
      </c>
      <c r="B61" s="540"/>
      <c r="C61" s="657"/>
      <c r="D61" s="911" t="str">
        <f>IF($E$11="","","　　"&amp;VLOOKUP($E$11,会社名検索用,33,FALSE))</f>
        <v>　　補佐　一子</v>
      </c>
      <c r="E61" s="883"/>
      <c r="F61" s="883"/>
      <c r="G61" s="883"/>
      <c r="H61" s="883"/>
      <c r="I61" s="883"/>
      <c r="J61" s="883"/>
      <c r="K61" s="883"/>
      <c r="L61" s="912"/>
      <c r="M61" s="142"/>
      <c r="N61" s="142"/>
      <c r="O61" s="143"/>
      <c r="P61" s="774" t="str">
        <f>IF($E$11="","",VLOOKUP($E$11,会社名検索用,27,FALSE))</f>
        <v>代理　一郎</v>
      </c>
      <c r="Q61" s="775"/>
      <c r="R61" s="775"/>
      <c r="S61" s="775"/>
      <c r="T61" s="775"/>
      <c r="U61" s="775"/>
      <c r="V61" s="775"/>
      <c r="W61" s="775"/>
      <c r="X61" s="776"/>
      <c r="Y61" s="777"/>
      <c r="AA61" s="63"/>
      <c r="AB61" s="832"/>
      <c r="AC61" s="829"/>
      <c r="AD61" s="829"/>
      <c r="AE61" s="716"/>
      <c r="AF61" s="716"/>
      <c r="AG61" s="829"/>
      <c r="AH61" s="829"/>
      <c r="AI61" s="829"/>
      <c r="AJ61" s="829"/>
      <c r="AK61" s="829"/>
      <c r="AL61" s="829"/>
      <c r="AM61" s="896"/>
      <c r="AN61" s="897"/>
      <c r="AO61" s="898"/>
      <c r="AP61" s="869"/>
      <c r="AQ61" s="869"/>
      <c r="AR61" s="869"/>
      <c r="AS61" s="869"/>
      <c r="AT61" s="903"/>
      <c r="AU61" s="903"/>
      <c r="AV61" s="903"/>
      <c r="AW61" s="903"/>
      <c r="AX61" s="904"/>
    </row>
    <row r="62" spans="1:51" ht="12.75" customHeight="1" x14ac:dyDescent="0.15">
      <c r="A62" s="682"/>
      <c r="B62" s="541"/>
      <c r="C62" s="600"/>
      <c r="D62" s="836"/>
      <c r="E62" s="837"/>
      <c r="F62" s="837"/>
      <c r="G62" s="837"/>
      <c r="H62" s="837"/>
      <c r="I62" s="837"/>
      <c r="J62" s="837"/>
      <c r="K62" s="837"/>
      <c r="L62" s="913"/>
      <c r="M62" s="144" t="s">
        <v>40</v>
      </c>
      <c r="N62" s="145"/>
      <c r="O62" s="146"/>
      <c r="P62" s="778"/>
      <c r="Q62" s="779"/>
      <c r="R62" s="779"/>
      <c r="S62" s="779"/>
      <c r="T62" s="779"/>
      <c r="U62" s="779"/>
      <c r="V62" s="779"/>
      <c r="W62" s="779"/>
      <c r="X62" s="780"/>
      <c r="Y62" s="781"/>
      <c r="AA62" s="63"/>
      <c r="AY62" s="54"/>
    </row>
    <row r="63" spans="1:51" ht="12.75" customHeight="1" x14ac:dyDescent="0.15">
      <c r="A63" s="741"/>
      <c r="B63" s="542"/>
      <c r="C63" s="658"/>
      <c r="D63" s="839"/>
      <c r="E63" s="840"/>
      <c r="F63" s="840"/>
      <c r="G63" s="840"/>
      <c r="H63" s="840"/>
      <c r="I63" s="840"/>
      <c r="J63" s="840"/>
      <c r="K63" s="840"/>
      <c r="L63" s="914"/>
      <c r="M63" s="147"/>
      <c r="N63" s="147"/>
      <c r="O63" s="148"/>
      <c r="P63" s="782"/>
      <c r="Q63" s="783"/>
      <c r="R63" s="783"/>
      <c r="S63" s="783"/>
      <c r="T63" s="783"/>
      <c r="U63" s="783"/>
      <c r="V63" s="783"/>
      <c r="W63" s="783"/>
      <c r="X63" s="783"/>
      <c r="Y63" s="784"/>
      <c r="AA63" s="63"/>
      <c r="AB63" s="62"/>
      <c r="AC63" s="132"/>
      <c r="AD63" s="132"/>
      <c r="AE63" s="132"/>
      <c r="AF63" s="132"/>
      <c r="AG63" s="132"/>
      <c r="AH63" s="132"/>
      <c r="AI63" s="132"/>
      <c r="AJ63" s="132"/>
      <c r="AK63" s="132"/>
      <c r="AL63" s="62"/>
      <c r="AM63" s="160"/>
      <c r="AN63" s="55"/>
      <c r="AO63" s="55"/>
      <c r="AP63" s="55"/>
      <c r="AQ63" s="55"/>
      <c r="AR63" s="55"/>
      <c r="AS63" s="55"/>
      <c r="AT63" s="55"/>
      <c r="AU63" s="55"/>
      <c r="AV63" s="55"/>
      <c r="AY63" s="54"/>
    </row>
    <row r="64" spans="1:51" ht="12.75" customHeight="1" x14ac:dyDescent="0.15">
      <c r="A64" s="149"/>
      <c r="B64" s="142"/>
      <c r="C64" s="143"/>
      <c r="D64" s="142"/>
      <c r="E64" s="142"/>
      <c r="F64" s="142"/>
      <c r="G64" s="142"/>
      <c r="H64" s="142"/>
      <c r="I64" s="142"/>
      <c r="J64" s="142"/>
      <c r="K64" s="142"/>
      <c r="L64" s="143"/>
      <c r="M64" s="142"/>
      <c r="N64" s="142"/>
      <c r="O64" s="143"/>
      <c r="P64" s="150"/>
      <c r="Q64" s="151"/>
      <c r="R64" s="151"/>
      <c r="S64" s="151"/>
      <c r="T64" s="151"/>
      <c r="U64" s="151"/>
      <c r="V64" s="151"/>
      <c r="W64" s="151"/>
      <c r="X64" s="151"/>
      <c r="Y64" s="152"/>
      <c r="AB64" s="168"/>
      <c r="AC64" s="132"/>
      <c r="AD64" s="132"/>
      <c r="AE64" s="132"/>
      <c r="AF64" s="132"/>
      <c r="AG64" s="132"/>
      <c r="AH64" s="132"/>
      <c r="AI64" s="132"/>
      <c r="AJ64" s="132"/>
      <c r="AK64" s="132"/>
      <c r="AL64" s="132"/>
      <c r="AM64" s="160"/>
      <c r="AN64" s="160"/>
      <c r="AO64" s="160"/>
      <c r="AP64" s="160"/>
      <c r="AQ64" s="160"/>
      <c r="AR64" s="160"/>
      <c r="AS64" s="160"/>
      <c r="AT64" s="160"/>
      <c r="AU64" s="160"/>
      <c r="AV64" s="160"/>
      <c r="AY64" s="169"/>
    </row>
    <row r="65" spans="1:51" ht="15" customHeight="1" x14ac:dyDescent="0.15">
      <c r="A65" s="70" t="s">
        <v>42</v>
      </c>
      <c r="B65" s="71"/>
      <c r="C65" s="72"/>
      <c r="D65" s="63"/>
      <c r="E65" s="153"/>
      <c r="F65" s="153"/>
      <c r="G65" s="153"/>
      <c r="H65" s="153"/>
      <c r="I65" s="153"/>
      <c r="J65" s="153"/>
      <c r="K65" s="153"/>
      <c r="L65" s="114"/>
      <c r="M65" s="154" t="s">
        <v>55</v>
      </c>
      <c r="N65" s="71"/>
      <c r="O65" s="72"/>
      <c r="P65" s="155" t="s">
        <v>56</v>
      </c>
      <c r="Q65" s="156"/>
      <c r="R65" s="156"/>
      <c r="S65" s="156"/>
      <c r="T65" s="730"/>
      <c r="U65" s="730"/>
      <c r="V65" s="156"/>
      <c r="W65" s="156"/>
      <c r="X65" s="156"/>
      <c r="Y65" s="157"/>
      <c r="AB65" s="160"/>
      <c r="AC65" s="160"/>
      <c r="AD65" s="160"/>
      <c r="AE65" s="160"/>
      <c r="AF65" s="160"/>
      <c r="AG65" s="160"/>
      <c r="AH65" s="160"/>
      <c r="AI65" s="160"/>
      <c r="AJ65" s="160"/>
      <c r="AK65" s="160"/>
      <c r="AL65" s="160"/>
      <c r="AM65" s="160"/>
      <c r="AN65" s="160"/>
      <c r="AO65" s="174"/>
      <c r="AP65" s="160"/>
      <c r="AQ65" s="160"/>
      <c r="AR65" s="160"/>
      <c r="AS65" s="160"/>
      <c r="AT65" s="160"/>
      <c r="AU65" s="160"/>
      <c r="AV65" s="160"/>
      <c r="AY65" s="169"/>
    </row>
    <row r="66" spans="1:51" ht="15" customHeight="1" x14ac:dyDescent="0.15">
      <c r="A66" s="70" t="s">
        <v>41</v>
      </c>
      <c r="B66" s="71"/>
      <c r="C66" s="72"/>
      <c r="D66" s="63"/>
      <c r="E66" s="63"/>
      <c r="F66" s="63"/>
      <c r="G66" s="63"/>
      <c r="H66" s="63"/>
      <c r="I66" s="63"/>
      <c r="J66" s="63"/>
      <c r="K66" s="63"/>
      <c r="L66" s="114"/>
      <c r="M66" s="154" t="s">
        <v>41</v>
      </c>
      <c r="N66" s="71"/>
      <c r="O66" s="72"/>
      <c r="P66" s="158"/>
      <c r="Q66" s="61"/>
      <c r="R66" s="61"/>
      <c r="S66" s="61"/>
      <c r="T66" s="61"/>
      <c r="U66" s="61"/>
      <c r="V66" s="61"/>
      <c r="W66" s="61"/>
      <c r="X66" s="61"/>
      <c r="Y66" s="159"/>
      <c r="AB66" s="160"/>
      <c r="AC66" s="160"/>
      <c r="AD66" s="160"/>
      <c r="AE66" s="160"/>
      <c r="AF66" s="160"/>
      <c r="AG66" s="160"/>
      <c r="AH66" s="160"/>
      <c r="AI66" s="160"/>
      <c r="AJ66" s="160"/>
      <c r="AK66" s="160"/>
      <c r="AL66" s="160"/>
      <c r="AM66" s="160"/>
      <c r="AN66" s="160"/>
      <c r="AO66" s="174"/>
      <c r="AP66" s="160"/>
      <c r="AQ66" s="160"/>
      <c r="AR66" s="160"/>
      <c r="AS66" s="160"/>
      <c r="AT66" s="160"/>
      <c r="AU66" s="160"/>
      <c r="AV66" s="160"/>
      <c r="AX66" s="160"/>
      <c r="AY66" s="169"/>
    </row>
    <row r="67" spans="1:51" ht="15" customHeight="1" x14ac:dyDescent="0.15">
      <c r="A67" s="70"/>
      <c r="B67" s="90"/>
      <c r="C67" s="91"/>
      <c r="D67" s="161"/>
      <c r="E67" s="147"/>
      <c r="F67" s="147"/>
      <c r="G67" s="147"/>
      <c r="H67" s="147"/>
      <c r="I67" s="147"/>
      <c r="J67" s="147"/>
      <c r="K67" s="147"/>
      <c r="L67" s="148"/>
      <c r="M67" s="154"/>
      <c r="N67" s="71"/>
      <c r="O67" s="72"/>
      <c r="P67" s="162"/>
      <c r="Q67" s="163"/>
      <c r="R67" s="163"/>
      <c r="S67" s="163"/>
      <c r="T67" s="163"/>
      <c r="U67" s="163"/>
      <c r="V67" s="163"/>
      <c r="W67" s="163"/>
      <c r="X67" s="163"/>
      <c r="Y67" s="164"/>
      <c r="AB67" s="160"/>
      <c r="AC67" s="160"/>
      <c r="AD67" s="160"/>
      <c r="AE67" s="160"/>
      <c r="AF67" s="160"/>
      <c r="AG67" s="160"/>
      <c r="AH67" s="160"/>
      <c r="AI67" s="160"/>
      <c r="AJ67" s="160"/>
      <c r="AK67" s="160"/>
      <c r="AL67" s="160"/>
      <c r="AM67" s="160"/>
      <c r="AN67" s="160"/>
      <c r="AO67" s="174"/>
      <c r="AP67" s="160"/>
      <c r="AQ67" s="160"/>
      <c r="AR67" s="160"/>
      <c r="AS67" s="160"/>
      <c r="AT67" s="160"/>
      <c r="AU67" s="160"/>
      <c r="AV67" s="160"/>
      <c r="AX67" s="160"/>
      <c r="AY67" s="169"/>
    </row>
    <row r="68" spans="1:51" ht="15" customHeight="1" x14ac:dyDescent="0.15">
      <c r="A68" s="165"/>
      <c r="B68" s="743" t="s">
        <v>4</v>
      </c>
      <c r="C68" s="744"/>
      <c r="D68" s="166"/>
      <c r="E68" s="142"/>
      <c r="F68" s="142"/>
      <c r="G68" s="142"/>
      <c r="H68" s="142"/>
      <c r="I68" s="142"/>
      <c r="J68" s="142"/>
      <c r="K68" s="142"/>
      <c r="L68" s="143"/>
      <c r="M68" s="167"/>
      <c r="N68" s="772" t="s">
        <v>4</v>
      </c>
      <c r="O68" s="773"/>
      <c r="P68" s="61"/>
      <c r="Q68" s="61"/>
      <c r="R68" s="61"/>
      <c r="S68" s="61"/>
      <c r="T68" s="766"/>
      <c r="U68" s="766"/>
      <c r="V68" s="61"/>
      <c r="W68" s="61"/>
      <c r="X68" s="61"/>
      <c r="Y68" s="159"/>
      <c r="AB68" s="160"/>
      <c r="AC68" s="160"/>
      <c r="AD68" s="160"/>
      <c r="AE68" s="160"/>
      <c r="AF68" s="160"/>
      <c r="AG68" s="160"/>
      <c r="AH68" s="160"/>
      <c r="AI68" s="160"/>
      <c r="AJ68" s="160"/>
      <c r="AK68" s="160"/>
      <c r="AL68" s="160"/>
      <c r="AM68" s="160"/>
      <c r="AN68" s="160"/>
      <c r="AO68" s="160"/>
      <c r="AP68" s="160"/>
      <c r="AQ68" s="160"/>
      <c r="AR68" s="160"/>
      <c r="AS68" s="160"/>
      <c r="AT68" s="160"/>
      <c r="AU68" s="160"/>
      <c r="AV68" s="160"/>
      <c r="AX68" s="160"/>
      <c r="AY68" s="169"/>
    </row>
    <row r="69" spans="1:51" ht="13.5" customHeight="1" x14ac:dyDescent="0.15">
      <c r="A69" s="165"/>
      <c r="B69" s="745"/>
      <c r="C69" s="746"/>
      <c r="D69" s="147"/>
      <c r="E69" s="147"/>
      <c r="F69" s="147"/>
      <c r="G69" s="147"/>
      <c r="H69" s="147"/>
      <c r="I69" s="147"/>
      <c r="J69" s="147"/>
      <c r="K69" s="147"/>
      <c r="L69" s="148"/>
      <c r="M69" s="167"/>
      <c r="N69" s="745"/>
      <c r="O69" s="746"/>
      <c r="P69" s="162"/>
      <c r="Q69" s="163"/>
      <c r="R69" s="163"/>
      <c r="S69" s="163"/>
      <c r="T69" s="767"/>
      <c r="U69" s="767"/>
      <c r="V69" s="163"/>
      <c r="W69" s="163"/>
      <c r="X69" s="163"/>
      <c r="Y69" s="164"/>
      <c r="AB69" s="160"/>
      <c r="AC69" s="160"/>
      <c r="AD69" s="160"/>
      <c r="AE69" s="160"/>
      <c r="AF69" s="160"/>
      <c r="AG69" s="160"/>
      <c r="AH69" s="160"/>
      <c r="AI69" s="160"/>
      <c r="AJ69" s="160"/>
      <c r="AK69" s="160"/>
      <c r="AL69" s="160"/>
      <c r="AM69" s="160"/>
      <c r="AN69" s="160"/>
      <c r="AO69" s="174"/>
      <c r="AP69" s="160"/>
      <c r="AQ69" s="160"/>
      <c r="AR69" s="160"/>
      <c r="AS69" s="160"/>
      <c r="AT69" s="160"/>
      <c r="AU69" s="160"/>
      <c r="AV69" s="160"/>
      <c r="AX69" s="160"/>
      <c r="AY69" s="169"/>
    </row>
    <row r="70" spans="1:51" ht="11.1" customHeight="1" x14ac:dyDescent="0.15">
      <c r="A70" s="165"/>
      <c r="B70" s="691" t="s">
        <v>43</v>
      </c>
      <c r="C70" s="692"/>
      <c r="D70" s="63"/>
      <c r="E70" s="63"/>
      <c r="F70" s="63"/>
      <c r="G70" s="63"/>
      <c r="H70" s="540"/>
      <c r="I70" s="540"/>
      <c r="J70" s="63"/>
      <c r="K70" s="63"/>
      <c r="L70" s="114"/>
      <c r="M70" s="167"/>
      <c r="N70" s="764" t="s">
        <v>43</v>
      </c>
      <c r="O70" s="765"/>
      <c r="P70" s="61"/>
      <c r="Q70" s="61"/>
      <c r="R70" s="61"/>
      <c r="S70" s="61"/>
      <c r="T70" s="61"/>
      <c r="U70" s="61"/>
      <c r="V70" s="61"/>
      <c r="W70" s="61"/>
      <c r="X70" s="61"/>
      <c r="Y70" s="159"/>
      <c r="AB70" s="160"/>
      <c r="AC70" s="160"/>
      <c r="AD70" s="160"/>
      <c r="AE70" s="160"/>
      <c r="AF70" s="160"/>
      <c r="AG70" s="160"/>
      <c r="AH70" s="160"/>
      <c r="AI70" s="160"/>
      <c r="AJ70" s="160"/>
      <c r="AK70" s="160"/>
      <c r="AL70" s="160"/>
      <c r="AM70" s="160"/>
      <c r="AN70" s="160"/>
      <c r="AO70" s="174"/>
      <c r="AP70" s="160"/>
      <c r="AQ70" s="160"/>
      <c r="AR70" s="160"/>
      <c r="AS70" s="160"/>
      <c r="AT70" s="160"/>
      <c r="AU70" s="160"/>
      <c r="AV70" s="160"/>
      <c r="AX70" s="160"/>
      <c r="AY70" s="169"/>
    </row>
    <row r="71" spans="1:51" ht="11.1" customHeight="1" thickBot="1" x14ac:dyDescent="0.2">
      <c r="A71" s="170"/>
      <c r="B71" s="693" t="s">
        <v>22</v>
      </c>
      <c r="C71" s="694"/>
      <c r="D71" s="79"/>
      <c r="E71" s="79"/>
      <c r="F71" s="79"/>
      <c r="G71" s="79"/>
      <c r="H71" s="661"/>
      <c r="I71" s="661"/>
      <c r="J71" s="79"/>
      <c r="K71" s="79"/>
      <c r="L71" s="80"/>
      <c r="M71" s="171"/>
      <c r="N71" s="693" t="s">
        <v>22</v>
      </c>
      <c r="O71" s="694"/>
      <c r="P71" s="172"/>
      <c r="Q71" s="172"/>
      <c r="R71" s="172"/>
      <c r="S71" s="172"/>
      <c r="T71" s="172"/>
      <c r="U71" s="172"/>
      <c r="V71" s="172"/>
      <c r="W71" s="172"/>
      <c r="X71" s="172"/>
      <c r="Y71" s="173"/>
      <c r="AB71" s="160"/>
      <c r="AC71" s="160"/>
      <c r="AD71" s="160"/>
      <c r="AE71" s="160"/>
      <c r="AF71" s="160"/>
      <c r="AG71" s="160"/>
      <c r="AH71" s="160"/>
      <c r="AI71" s="160"/>
      <c r="AJ71" s="160"/>
      <c r="AK71" s="160"/>
      <c r="AL71" s="160"/>
      <c r="AM71" s="160"/>
      <c r="AN71" s="160"/>
      <c r="AO71" s="174"/>
      <c r="AP71" s="160"/>
      <c r="AQ71" s="160"/>
      <c r="AR71" s="160"/>
      <c r="AS71" s="160"/>
      <c r="AT71" s="160"/>
      <c r="AU71" s="160"/>
      <c r="AV71" s="160"/>
      <c r="AX71" s="160"/>
      <c r="AY71" s="169"/>
    </row>
    <row r="72" spans="1:51" ht="11.1" customHeight="1" thickBot="1" x14ac:dyDescent="0.2">
      <c r="A72" s="175"/>
      <c r="B72" s="176"/>
      <c r="C72" s="176"/>
      <c r="D72" s="175"/>
      <c r="E72" s="175"/>
      <c r="F72" s="175"/>
      <c r="G72" s="175"/>
      <c r="H72" s="177"/>
      <c r="I72" s="177"/>
      <c r="J72" s="175"/>
      <c r="K72" s="175"/>
      <c r="L72" s="175"/>
      <c r="M72" s="175"/>
      <c r="N72" s="176"/>
      <c r="O72" s="176"/>
      <c r="P72" s="178"/>
      <c r="Q72" s="178"/>
      <c r="R72" s="178"/>
      <c r="S72" s="178"/>
      <c r="T72" s="178"/>
      <c r="U72" s="178"/>
      <c r="V72" s="178"/>
      <c r="W72" s="178"/>
      <c r="X72" s="178"/>
      <c r="Y72" s="178"/>
      <c r="AB72" s="160"/>
      <c r="AC72" s="160"/>
      <c r="AD72" s="160"/>
      <c r="AE72" s="160"/>
      <c r="AF72" s="160"/>
      <c r="AG72" s="160"/>
      <c r="AH72" s="160"/>
      <c r="AI72" s="160"/>
      <c r="AJ72" s="160"/>
      <c r="AK72" s="160"/>
      <c r="AL72" s="160"/>
      <c r="AM72" s="160"/>
      <c r="AN72" s="160"/>
      <c r="AO72" s="174"/>
      <c r="AP72" s="160"/>
      <c r="AQ72" s="160"/>
      <c r="AR72" s="160"/>
      <c r="AS72" s="160"/>
      <c r="AT72" s="160"/>
      <c r="AU72" s="160"/>
      <c r="AV72" s="160"/>
      <c r="AX72" s="160"/>
      <c r="AY72" s="169"/>
    </row>
    <row r="73" spans="1:51" ht="11.1" customHeight="1" x14ac:dyDescent="0.15">
      <c r="A73" s="695" t="s">
        <v>123</v>
      </c>
      <c r="B73" s="696"/>
      <c r="C73" s="696"/>
      <c r="D73" s="697"/>
      <c r="E73" s="704" t="str">
        <f>IF($E$11="","",VLOOKUP($E$11,会社名検索用,51,FALSE))</f>
        <v>無</v>
      </c>
      <c r="F73" s="705"/>
      <c r="G73" s="705"/>
      <c r="H73" s="705"/>
      <c r="I73" s="706"/>
      <c r="J73" s="713" t="s">
        <v>131</v>
      </c>
      <c r="K73" s="696"/>
      <c r="L73" s="697"/>
      <c r="M73" s="714" t="str">
        <f>IF($E$11="","",VLOOKUP($E$11,会社名検索用,52,FALSE))</f>
        <v>無</v>
      </c>
      <c r="N73" s="714"/>
      <c r="O73" s="714"/>
      <c r="P73" s="714"/>
      <c r="Q73" s="867" t="s">
        <v>132</v>
      </c>
      <c r="R73" s="867"/>
      <c r="S73" s="867"/>
      <c r="T73" s="867"/>
      <c r="U73" s="867"/>
      <c r="V73" s="870" t="str">
        <f>IF($E$11="","",VLOOKUP($E$11,会社名検索用,53,FALSE))</f>
        <v>無</v>
      </c>
      <c r="W73" s="870"/>
      <c r="X73" s="870"/>
      <c r="Y73" s="871"/>
      <c r="AB73" s="160"/>
      <c r="AC73" s="55"/>
      <c r="AD73" s="160"/>
      <c r="AE73" s="160"/>
      <c r="AF73" s="160"/>
      <c r="AG73" s="160"/>
      <c r="AH73" s="160"/>
      <c r="AI73" s="160"/>
      <c r="AJ73" s="160"/>
      <c r="AK73" s="160"/>
      <c r="AL73" s="160"/>
      <c r="AM73" s="160"/>
      <c r="AN73" s="160"/>
      <c r="AO73" s="174"/>
      <c r="AP73" s="160"/>
      <c r="AQ73" s="160"/>
      <c r="AR73" s="160"/>
      <c r="AS73" s="160"/>
      <c r="AT73" s="160"/>
      <c r="AU73" s="160"/>
      <c r="AV73" s="160"/>
      <c r="AX73" s="160"/>
      <c r="AY73" s="169"/>
    </row>
    <row r="74" spans="1:51" ht="11.1" customHeight="1" x14ac:dyDescent="0.15">
      <c r="A74" s="698"/>
      <c r="B74" s="699"/>
      <c r="C74" s="699"/>
      <c r="D74" s="700"/>
      <c r="E74" s="707"/>
      <c r="F74" s="708"/>
      <c r="G74" s="708"/>
      <c r="H74" s="708"/>
      <c r="I74" s="709"/>
      <c r="J74" s="523"/>
      <c r="K74" s="699"/>
      <c r="L74" s="700"/>
      <c r="M74" s="715"/>
      <c r="N74" s="715"/>
      <c r="O74" s="715"/>
      <c r="P74" s="715"/>
      <c r="Q74" s="868"/>
      <c r="R74" s="868"/>
      <c r="S74" s="868"/>
      <c r="T74" s="868"/>
      <c r="U74" s="868"/>
      <c r="V74" s="872"/>
      <c r="W74" s="872"/>
      <c r="X74" s="872"/>
      <c r="Y74" s="873"/>
      <c r="AB74" s="55"/>
      <c r="AC74" s="55"/>
      <c r="AD74" s="55"/>
      <c r="AE74" s="55"/>
      <c r="AF74" s="55"/>
      <c r="AG74" s="55"/>
      <c r="AH74" s="55"/>
      <c r="AI74" s="55"/>
      <c r="AJ74" s="55"/>
      <c r="AK74" s="55"/>
      <c r="AL74" s="55"/>
      <c r="AM74" s="55"/>
      <c r="AN74" s="160"/>
      <c r="AO74" s="174"/>
      <c r="AP74" s="160"/>
      <c r="AQ74" s="160"/>
      <c r="AR74" s="160"/>
      <c r="AS74" s="160"/>
      <c r="AT74" s="160"/>
      <c r="AU74" s="160"/>
      <c r="AV74" s="160"/>
      <c r="AX74" s="160"/>
      <c r="AY74" s="169"/>
    </row>
    <row r="75" spans="1:51" ht="11.1" customHeight="1" thickBot="1" x14ac:dyDescent="0.2">
      <c r="A75" s="701"/>
      <c r="B75" s="702"/>
      <c r="C75" s="702"/>
      <c r="D75" s="703"/>
      <c r="E75" s="710"/>
      <c r="F75" s="711"/>
      <c r="G75" s="711"/>
      <c r="H75" s="711"/>
      <c r="I75" s="712"/>
      <c r="J75" s="594"/>
      <c r="K75" s="702"/>
      <c r="L75" s="703"/>
      <c r="M75" s="716"/>
      <c r="N75" s="716"/>
      <c r="O75" s="716"/>
      <c r="P75" s="716"/>
      <c r="Q75" s="869"/>
      <c r="R75" s="869"/>
      <c r="S75" s="869"/>
      <c r="T75" s="869"/>
      <c r="U75" s="869"/>
      <c r="V75" s="874"/>
      <c r="W75" s="874"/>
      <c r="X75" s="874"/>
      <c r="Y75" s="875"/>
      <c r="AB75" s="55"/>
      <c r="AC75" s="55"/>
      <c r="AD75" s="55"/>
      <c r="AE75" s="55"/>
      <c r="AF75" s="55"/>
      <c r="AG75" s="55"/>
      <c r="AH75" s="55"/>
      <c r="AI75" s="55"/>
      <c r="AJ75" s="55"/>
      <c r="AK75" s="55"/>
      <c r="AL75" s="55"/>
      <c r="AM75" s="55"/>
      <c r="AN75" s="160"/>
      <c r="AO75" s="174"/>
      <c r="AP75" s="160"/>
      <c r="AQ75" s="160"/>
      <c r="AR75" s="160"/>
      <c r="AS75" s="160"/>
      <c r="AT75" s="160"/>
      <c r="AU75" s="160"/>
      <c r="AV75" s="160"/>
      <c r="AX75" s="160"/>
      <c r="AY75" s="169"/>
    </row>
    <row r="76" spans="1:51" ht="11.1" customHeight="1" x14ac:dyDescent="0.15">
      <c r="A76" s="179"/>
      <c r="B76" s="179"/>
      <c r="C76" s="179"/>
      <c r="D76" s="179"/>
      <c r="AW76" s="160"/>
      <c r="AX76" s="160"/>
      <c r="AY76" s="54"/>
    </row>
    <row r="77" spans="1:51" ht="11.1" customHeight="1" x14ac:dyDescent="0.15">
      <c r="A77" s="179"/>
      <c r="B77" s="179"/>
      <c r="C77" s="179"/>
      <c r="D77" s="179"/>
      <c r="AW77" s="160"/>
      <c r="AX77" s="160"/>
    </row>
    <row r="78" spans="1:51" ht="11.1" customHeight="1" x14ac:dyDescent="0.15">
      <c r="A78" s="179"/>
      <c r="B78" s="179"/>
      <c r="C78" s="179"/>
      <c r="D78" s="179"/>
      <c r="AW78" s="160"/>
      <c r="AX78" s="55"/>
    </row>
    <row r="79" spans="1:51" ht="11.1" customHeight="1" x14ac:dyDescent="0.15">
      <c r="A79" s="179"/>
      <c r="B79" s="179"/>
      <c r="C79" s="179"/>
      <c r="D79" s="179"/>
      <c r="AW79" s="160"/>
      <c r="AX79" s="55"/>
    </row>
    <row r="80" spans="1:51" x14ac:dyDescent="0.15">
      <c r="A80" s="179"/>
      <c r="B80" s="179"/>
      <c r="C80" s="179"/>
      <c r="D80" s="179"/>
    </row>
    <row r="81" spans="1:4" x14ac:dyDescent="0.15">
      <c r="A81" s="179"/>
      <c r="B81" s="179"/>
      <c r="C81" s="179"/>
      <c r="D81" s="179"/>
    </row>
    <row r="82" spans="1:4" x14ac:dyDescent="0.15">
      <c r="A82" s="179"/>
      <c r="B82" s="179"/>
      <c r="C82" s="179"/>
      <c r="D82" s="179"/>
    </row>
    <row r="83" spans="1:4" x14ac:dyDescent="0.15">
      <c r="A83" s="179"/>
      <c r="B83" s="179"/>
      <c r="C83" s="179"/>
      <c r="D83" s="179"/>
    </row>
  </sheetData>
  <mergeCells count="170">
    <mergeCell ref="A61:C63"/>
    <mergeCell ref="P61:Y63"/>
    <mergeCell ref="D61:L63"/>
    <mergeCell ref="R2:S2"/>
    <mergeCell ref="R4:S4"/>
    <mergeCell ref="R3:S3"/>
    <mergeCell ref="R1:S1"/>
    <mergeCell ref="T1:X1"/>
    <mergeCell ref="T2:X2"/>
    <mergeCell ref="T3:X3"/>
    <mergeCell ref="D48:L50"/>
    <mergeCell ref="D44:D46"/>
    <mergeCell ref="D15:K15"/>
    <mergeCell ref="L15:Q15"/>
    <mergeCell ref="A54:C54"/>
    <mergeCell ref="A52:C52"/>
    <mergeCell ref="H45:L45"/>
    <mergeCell ref="E41:K41"/>
    <mergeCell ref="D55:L57"/>
    <mergeCell ref="Q46:U46"/>
    <mergeCell ref="P38:Y39"/>
    <mergeCell ref="A31:C33"/>
    <mergeCell ref="M44:P44"/>
    <mergeCell ref="P48:Y50"/>
    <mergeCell ref="AB9:AC11"/>
    <mergeCell ref="AD9:AL10"/>
    <mergeCell ref="Q7:X8"/>
    <mergeCell ref="AF4:AT4"/>
    <mergeCell ref="Q73:U75"/>
    <mergeCell ref="V73:Y75"/>
    <mergeCell ref="AE49:AL51"/>
    <mergeCell ref="AN40:AP42"/>
    <mergeCell ref="AN43:AP45"/>
    <mergeCell ref="AN46:AP48"/>
    <mergeCell ref="AF46:AL48"/>
    <mergeCell ref="AG30:AJ32"/>
    <mergeCell ref="AD26:AF26"/>
    <mergeCell ref="AM35:AQ36"/>
    <mergeCell ref="AQ46:AX48"/>
    <mergeCell ref="AO55:AP57"/>
    <mergeCell ref="AQ40:AX42"/>
    <mergeCell ref="AM59:AO61"/>
    <mergeCell ref="AP59:AS61"/>
    <mergeCell ref="AT59:AX61"/>
    <mergeCell ref="AP37:AR37"/>
    <mergeCell ref="AS38:AX38"/>
    <mergeCell ref="AR35:AX36"/>
    <mergeCell ref="AQ26:AX26"/>
    <mergeCell ref="AJ38:AO38"/>
    <mergeCell ref="AS37:AX37"/>
    <mergeCell ref="AR34:AX34"/>
    <mergeCell ref="AQ27:AX29"/>
    <mergeCell ref="AN27:AP29"/>
    <mergeCell ref="AG59:AL61"/>
    <mergeCell ref="AB59:AD61"/>
    <mergeCell ref="AE59:AF61"/>
    <mergeCell ref="AE40:AL42"/>
    <mergeCell ref="AE43:AL45"/>
    <mergeCell ref="AM34:AQ34"/>
    <mergeCell ref="AQ43:AX45"/>
    <mergeCell ref="AD34:AE36"/>
    <mergeCell ref="AF35:AL36"/>
    <mergeCell ref="AP38:AR38"/>
    <mergeCell ref="AE46:AE48"/>
    <mergeCell ref="AB46:AD48"/>
    <mergeCell ref="B68:C69"/>
    <mergeCell ref="AD19:AD20"/>
    <mergeCell ref="D28:Y28"/>
    <mergeCell ref="AB34:AC38"/>
    <mergeCell ref="AF37:AI37"/>
    <mergeCell ref="AB41:AD41"/>
    <mergeCell ref="E58:L60"/>
    <mergeCell ref="N70:O70"/>
    <mergeCell ref="N71:O71"/>
    <mergeCell ref="H70:I71"/>
    <mergeCell ref="T68:U69"/>
    <mergeCell ref="E42:K43"/>
    <mergeCell ref="L42:P43"/>
    <mergeCell ref="AD37:AE38"/>
    <mergeCell ref="N68:O69"/>
    <mergeCell ref="P58:Y60"/>
    <mergeCell ref="AD27:AE29"/>
    <mergeCell ref="P52:Y54"/>
    <mergeCell ref="AF34:AL34"/>
    <mergeCell ref="D52:L54"/>
    <mergeCell ref="D36:D37"/>
    <mergeCell ref="E36:O37"/>
    <mergeCell ref="AJ37:AO37"/>
    <mergeCell ref="AF38:AI38"/>
    <mergeCell ref="AD22:AD23"/>
    <mergeCell ref="B70:C70"/>
    <mergeCell ref="B71:C71"/>
    <mergeCell ref="A73:D75"/>
    <mergeCell ref="E73:I75"/>
    <mergeCell ref="J73:L75"/>
    <mergeCell ref="M73:P75"/>
    <mergeCell ref="P36:Y37"/>
    <mergeCell ref="Q44:U44"/>
    <mergeCell ref="A41:C46"/>
    <mergeCell ref="M45:P45"/>
    <mergeCell ref="M46:P46"/>
    <mergeCell ref="Q45:U45"/>
    <mergeCell ref="V45:Y45"/>
    <mergeCell ref="E44:G44"/>
    <mergeCell ref="V46:Y46"/>
    <mergeCell ref="Q42:Y43"/>
    <mergeCell ref="L41:P41"/>
    <mergeCell ref="H46:L46"/>
    <mergeCell ref="T65:U65"/>
    <mergeCell ref="E46:G46"/>
    <mergeCell ref="P55:Y57"/>
    <mergeCell ref="A58:C60"/>
    <mergeCell ref="D58:D60"/>
    <mergeCell ref="AD15:AX15"/>
    <mergeCell ref="R15:Y15"/>
    <mergeCell ref="D19:H22"/>
    <mergeCell ref="D25:Y25"/>
    <mergeCell ref="AQ30:AX32"/>
    <mergeCell ref="AD30:AE32"/>
    <mergeCell ref="P31:Y33"/>
    <mergeCell ref="AG26:AP26"/>
    <mergeCell ref="D30:Y30"/>
    <mergeCell ref="AK27:AM29"/>
    <mergeCell ref="E31:L31"/>
    <mergeCell ref="P19:P22"/>
    <mergeCell ref="Q16:Q18"/>
    <mergeCell ref="AM19:AO23"/>
    <mergeCell ref="AE22:AL23"/>
    <mergeCell ref="M31:O33"/>
    <mergeCell ref="D26:Y27"/>
    <mergeCell ref="Q19:Q22"/>
    <mergeCell ref="AN30:AP32"/>
    <mergeCell ref="AK30:AM32"/>
    <mergeCell ref="AE19:AL20"/>
    <mergeCell ref="AB19:AC23"/>
    <mergeCell ref="AP19:AX23"/>
    <mergeCell ref="R19:Y22"/>
    <mergeCell ref="AQ14:AW14"/>
    <mergeCell ref="AB15:AC18"/>
    <mergeCell ref="AP9:AX11"/>
    <mergeCell ref="U13:Y13"/>
    <mergeCell ref="D41:D43"/>
    <mergeCell ref="U11:Y11"/>
    <mergeCell ref="E11:S11"/>
    <mergeCell ref="AW5:AX5"/>
    <mergeCell ref="AW6:AX6"/>
    <mergeCell ref="AD12:AX13"/>
    <mergeCell ref="AG27:AJ29"/>
    <mergeCell ref="E13:S13"/>
    <mergeCell ref="M19:N22"/>
    <mergeCell ref="O19:O22"/>
    <mergeCell ref="E38:O39"/>
    <mergeCell ref="E33:L33"/>
    <mergeCell ref="I19:K22"/>
    <mergeCell ref="L19:L22"/>
    <mergeCell ref="Q41:Y41"/>
    <mergeCell ref="D38:D39"/>
    <mergeCell ref="AM10:AO10"/>
    <mergeCell ref="AD14:AO14"/>
    <mergeCell ref="AD17:AX18"/>
    <mergeCell ref="R16:Y18"/>
    <mergeCell ref="E45:G45"/>
    <mergeCell ref="H44:L44"/>
    <mergeCell ref="V44:Y44"/>
    <mergeCell ref="L16:L18"/>
    <mergeCell ref="I16:K18"/>
    <mergeCell ref="M16:N18"/>
    <mergeCell ref="D16:H18"/>
    <mergeCell ref="O16:O18"/>
    <mergeCell ref="P16:P18"/>
  </mergeCells>
  <phoneticPr fontId="6"/>
  <conditionalFormatting sqref="E42:Y43">
    <cfRule type="cellIs" dxfId="299" priority="4" operator="notEqual">
      <formula>"加入"</formula>
    </cfRule>
  </conditionalFormatting>
  <conditionalFormatting sqref="AF35:AX36">
    <cfRule type="cellIs" dxfId="298" priority="3" operator="notEqual">
      <formula>"加入"</formula>
    </cfRule>
  </conditionalFormatting>
  <conditionalFormatting sqref="A58:C60">
    <cfRule type="cellIs" dxfId="297" priority="2" operator="equal">
      <formula>"技術者区分未入力"</formula>
    </cfRule>
  </conditionalFormatting>
  <conditionalFormatting sqref="AB46:AD48">
    <cfRule type="cellIs" dxfId="296" priority="1" operator="equal">
      <formula>"技術者区分未入力"</formula>
    </cfRule>
  </conditionalFormatting>
  <dataValidations count="1">
    <dataValidation type="list" allowBlank="1" showInputMessage="1" showErrorMessage="1" sqref="AF4:AT4">
      <formula1>会社名_空白無視</formula1>
    </dataValidation>
  </dataValidations>
  <printOptions horizontalCentered="1" verticalCentered="1"/>
  <pageMargins left="0.25" right="0.25" top="0.33" bottom="0.66" header="0.16" footer="0.19"/>
  <pageSetup paperSize="8" scale="91" orientation="landscape" blackAndWhite="1" useFirstPageNumber="1" copies="2" r:id="rId1"/>
  <headerFooter scaleWithDoc="0">
    <oddFooter>&amp;L&amp;"ＭＳ Ｐ明朝,標準"&amp;F
&amp;A</oddFooter>
  </headerFooter>
  <drawing r:id="rId2"/>
  <legacyDrawing r:id="rId3"/>
  <controls>
    <mc:AlternateContent xmlns:mc="http://schemas.openxmlformats.org/markup-compatibility/2006">
      <mc:Choice Requires="x14">
        <control shapeId="8206" r:id="rId4" name="ComboBox2">
          <controlPr defaultSize="0" autoLine="0" linkedCell="AD9" listFillRange="会社名_空白無視" r:id="rId5">
            <anchor moveWithCells="1">
              <from>
                <xdr:col>3</xdr:col>
                <xdr:colOff>161925</xdr:colOff>
                <xdr:row>2</xdr:row>
                <xdr:rowOff>66675</xdr:rowOff>
              </from>
              <to>
                <xdr:col>15</xdr:col>
                <xdr:colOff>314325</xdr:colOff>
                <xdr:row>3</xdr:row>
                <xdr:rowOff>0</xdr:rowOff>
              </to>
            </anchor>
          </controlPr>
        </control>
      </mc:Choice>
      <mc:Fallback>
        <control shapeId="8206" r:id="rId4" name="ComboBox2"/>
      </mc:Fallback>
    </mc:AlternateContent>
    <mc:AlternateContent xmlns:mc="http://schemas.openxmlformats.org/markup-compatibility/2006">
      <mc:Choice Requires="x14">
        <control shapeId="8207" r:id="rId6" name="ComboBox1">
          <controlPr defaultSize="0" autoLine="0" linkedCell="E11" listFillRange="会社名_空白無視" r:id="rId7">
            <anchor moveWithCells="1">
              <from>
                <xdr:col>3</xdr:col>
                <xdr:colOff>152400</xdr:colOff>
                <xdr:row>1</xdr:row>
                <xdr:rowOff>57150</xdr:rowOff>
              </from>
              <to>
                <xdr:col>15</xdr:col>
                <xdr:colOff>304800</xdr:colOff>
                <xdr:row>1</xdr:row>
                <xdr:rowOff>371475</xdr:rowOff>
              </to>
            </anchor>
          </controlPr>
        </control>
      </mc:Choice>
      <mc:Fallback>
        <control shapeId="8207" r:id="rId6" name="ComboBox1"/>
      </mc:Fallback>
    </mc:AlternateContent>
    <mc:AlternateContent xmlns:mc="http://schemas.openxmlformats.org/markup-compatibility/2006">
      <mc:Choice Requires="x14">
        <control shapeId="8210" r:id="rId8" name="Label1">
          <controlPr defaultSize="0" autoLine="0" r:id="rId9">
            <anchor moveWithCells="1">
              <from>
                <xdr:col>0</xdr:col>
                <xdr:colOff>0</xdr:colOff>
                <xdr:row>1</xdr:row>
                <xdr:rowOff>114300</xdr:rowOff>
              </from>
              <to>
                <xdr:col>3</xdr:col>
                <xdr:colOff>219075</xdr:colOff>
                <xdr:row>2</xdr:row>
                <xdr:rowOff>9525</xdr:rowOff>
              </to>
            </anchor>
          </controlPr>
        </control>
      </mc:Choice>
      <mc:Fallback>
        <control shapeId="8210" r:id="rId8" name="Label1"/>
      </mc:Fallback>
    </mc:AlternateContent>
    <mc:AlternateContent xmlns:mc="http://schemas.openxmlformats.org/markup-compatibility/2006">
      <mc:Choice Requires="x14">
        <control shapeId="8211" r:id="rId10" name="Label2">
          <controlPr defaultSize="0" autoLine="0" r:id="rId11">
            <anchor moveWithCells="1">
              <from>
                <xdr:col>0</xdr:col>
                <xdr:colOff>0</xdr:colOff>
                <xdr:row>2</xdr:row>
                <xdr:rowOff>47625</xdr:rowOff>
              </from>
              <to>
                <xdr:col>3</xdr:col>
                <xdr:colOff>219075</xdr:colOff>
                <xdr:row>2</xdr:row>
                <xdr:rowOff>323850</xdr:rowOff>
              </to>
            </anchor>
          </controlPr>
        </control>
      </mc:Choice>
      <mc:Fallback>
        <control shapeId="8211" r:id="rId10" name="Label2"/>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C99FF"/>
    <pageSetUpPr fitToPage="1"/>
  </sheetPr>
  <dimension ref="A1:CI83"/>
  <sheetViews>
    <sheetView view="pageBreakPreview" topLeftCell="A40" zoomScaleNormal="115" zoomScaleSheetLayoutView="100" workbookViewId="0">
      <selection activeCell="BG76" sqref="BG76"/>
    </sheetView>
  </sheetViews>
  <sheetFormatPr defaultColWidth="2.125" defaultRowHeight="12" x14ac:dyDescent="0.15"/>
  <cols>
    <col min="1" max="23" width="2.125" style="341" customWidth="1"/>
    <col min="24" max="27" width="2.25" style="341" customWidth="1"/>
    <col min="28" max="42" width="2.125" style="341" customWidth="1"/>
    <col min="43" max="43" width="20.625" style="341" customWidth="1"/>
    <col min="44" max="51" width="2.125" style="341"/>
    <col min="52" max="52" width="2.875" style="341" customWidth="1"/>
    <col min="53" max="53" width="2.5" style="341" bestFit="1" customWidth="1"/>
    <col min="54" max="54" width="2.125" style="341"/>
    <col min="55" max="55" width="3.125" style="341" customWidth="1"/>
    <col min="56" max="78" width="2.125" style="341"/>
    <col min="79" max="84" width="2.375" style="341" customWidth="1"/>
    <col min="85" max="16384" width="2.125" style="341"/>
  </cols>
  <sheetData>
    <row r="1" spans="1:87" ht="13.5" customHeight="1" x14ac:dyDescent="0.15">
      <c r="AP1" s="699" t="s">
        <v>1003</v>
      </c>
      <c r="AQ1" s="699"/>
      <c r="AR1" s="699" t="s">
        <v>1005</v>
      </c>
      <c r="AS1" s="699"/>
      <c r="AT1" s="699"/>
      <c r="AU1" s="699"/>
      <c r="AV1" s="699"/>
    </row>
    <row r="2" spans="1:87" ht="12" customHeight="1" x14ac:dyDescent="0.15">
      <c r="AP2" s="699"/>
      <c r="AQ2" s="699"/>
      <c r="AR2" s="699"/>
      <c r="AS2" s="699"/>
      <c r="AT2" s="699"/>
      <c r="AU2" s="699"/>
      <c r="AV2" s="699"/>
    </row>
    <row r="3" spans="1:87" ht="14.25" customHeight="1" x14ac:dyDescent="0.15">
      <c r="AP3" s="915">
        <f>IF($H$15="","",INDEX(テーブル1[],MATCH($H$15,テーブル1[会社名],0),1))</f>
        <v>2</v>
      </c>
      <c r="AQ3" s="915"/>
      <c r="AR3" s="915" t="str">
        <f>IF($H$15="","",VLOOKUP($H$15,会社名検索用,35,FALSE))</f>
        <v>〇</v>
      </c>
      <c r="AS3" s="915"/>
      <c r="AT3" s="915"/>
      <c r="AU3" s="915"/>
      <c r="AV3" s="915"/>
    </row>
    <row r="4" spans="1:87" ht="12" customHeight="1" x14ac:dyDescent="0.15">
      <c r="AP4" s="915"/>
      <c r="AQ4" s="915"/>
      <c r="AR4" s="915"/>
      <c r="AS4" s="915"/>
      <c r="AT4" s="915"/>
      <c r="AU4" s="915"/>
      <c r="AV4" s="915"/>
    </row>
    <row r="5" spans="1:87" ht="14.25" customHeight="1" x14ac:dyDescent="0.15">
      <c r="AP5" s="915">
        <f>IF($AC$25="","",INDEX(テーブル1[],MATCH($AC$25,テーブル1[会社名],0),1))</f>
        <v>3</v>
      </c>
      <c r="AQ5" s="915"/>
      <c r="AR5" s="915" t="str">
        <f>IF($AC$25="","",VLOOKUP($AC$25,会社名検索用,35,FALSE))</f>
        <v>〇</v>
      </c>
      <c r="AS5" s="915"/>
      <c r="AT5" s="915"/>
      <c r="AU5" s="915"/>
      <c r="AV5" s="915"/>
      <c r="BZ5" s="403"/>
      <c r="CA5" s="404"/>
      <c r="CB5" s="405"/>
      <c r="CC5" s="404"/>
      <c r="CD5" s="404"/>
      <c r="CE5" s="405"/>
      <c r="CF5" s="406"/>
      <c r="CG5" s="406"/>
      <c r="CH5" s="406"/>
      <c r="CI5" s="406"/>
    </row>
    <row r="6" spans="1:87" ht="12" customHeight="1" x14ac:dyDescent="0.15">
      <c r="AP6" s="915"/>
      <c r="AQ6" s="915"/>
      <c r="AR6" s="915"/>
      <c r="AS6" s="915"/>
      <c r="AT6" s="915"/>
      <c r="AU6" s="915"/>
      <c r="AV6" s="915"/>
      <c r="BZ6" s="403"/>
      <c r="CA6" s="407"/>
      <c r="CB6" s="403"/>
      <c r="CC6" s="407"/>
      <c r="CD6" s="407"/>
      <c r="CE6" s="405"/>
      <c r="CF6" s="403"/>
      <c r="CG6" s="403"/>
      <c r="CH6" s="403"/>
      <c r="CI6" s="403"/>
    </row>
    <row r="7" spans="1:87" ht="14.25" customHeight="1" x14ac:dyDescent="0.15">
      <c r="AP7" s="915">
        <f>IF($AY$15="","",INDEX(テーブル1[],MATCH($AY$15,テーブル1[会社名],0),1))</f>
        <v>4</v>
      </c>
      <c r="AQ7" s="915"/>
      <c r="AR7" s="915" t="str">
        <f>IF($AY$15="","",VLOOKUP($AY$15,会社名検索用,35,FALSE))</f>
        <v>〇</v>
      </c>
      <c r="AS7" s="915"/>
      <c r="AT7" s="915"/>
      <c r="AU7" s="915"/>
      <c r="AV7" s="915"/>
      <c r="BZ7" s="403"/>
      <c r="CA7" s="404"/>
      <c r="CB7" s="404"/>
      <c r="CC7" s="404"/>
      <c r="CD7" s="404"/>
      <c r="CE7" s="404"/>
      <c r="CF7" s="404"/>
      <c r="CG7" s="404"/>
      <c r="CH7" s="404"/>
      <c r="CI7" s="404"/>
    </row>
    <row r="8" spans="1:87" ht="14.25" customHeight="1" x14ac:dyDescent="0.15">
      <c r="AP8" s="915"/>
      <c r="AQ8" s="915"/>
      <c r="AR8" s="915"/>
      <c r="AS8" s="915"/>
      <c r="AT8" s="915"/>
      <c r="AU8" s="915"/>
      <c r="AV8" s="915"/>
    </row>
    <row r="10" spans="1:87" ht="13.5" x14ac:dyDescent="0.15">
      <c r="A10" s="1105" t="s">
        <v>1049</v>
      </c>
      <c r="B10" s="1106"/>
      <c r="C10" s="1106"/>
      <c r="D10" s="1106"/>
      <c r="E10" s="1106"/>
      <c r="F10" s="1106"/>
      <c r="G10" s="1106"/>
      <c r="H10" s="1106"/>
      <c r="I10" s="1106"/>
      <c r="J10" s="1106"/>
      <c r="K10" s="1106"/>
      <c r="L10" s="1107"/>
      <c r="M10" s="346"/>
      <c r="N10" s="347"/>
      <c r="O10" s="347"/>
      <c r="P10" s="347"/>
      <c r="Q10" s="347"/>
      <c r="R10" s="347"/>
      <c r="S10" s="347"/>
      <c r="T10" s="347"/>
      <c r="U10" s="347"/>
      <c r="V10" s="347"/>
      <c r="W10" s="347"/>
      <c r="X10" s="347"/>
      <c r="Y10" s="347"/>
      <c r="Z10" s="347"/>
      <c r="AA10" s="347"/>
      <c r="AB10" s="347"/>
      <c r="AC10" s="347"/>
      <c r="AD10" s="347"/>
      <c r="AE10" s="347"/>
      <c r="AF10" s="1108">
        <f>IF(AY15="","",VLOOKUP(AY15,会社名検索用,57,FALSE))</f>
        <v>0</v>
      </c>
      <c r="AG10" s="1108"/>
      <c r="AH10" s="1108"/>
      <c r="AI10" s="1108"/>
      <c r="AJ10" s="1108"/>
      <c r="AK10" s="1108"/>
      <c r="AL10" s="1108"/>
      <c r="AM10" s="1108"/>
      <c r="AN10" s="1108"/>
      <c r="AO10" s="1108"/>
      <c r="AP10" s="347"/>
      <c r="AQ10" s="347"/>
      <c r="AR10" s="347"/>
      <c r="AS10" s="347"/>
      <c r="AT10" s="347"/>
      <c r="AU10" s="347"/>
      <c r="AV10" s="347"/>
      <c r="AW10" s="347"/>
      <c r="AX10" s="347"/>
      <c r="AY10" s="388"/>
      <c r="AZ10" s="388"/>
      <c r="BA10" s="388"/>
      <c r="BB10" s="388"/>
      <c r="BC10" s="388"/>
      <c r="BD10" s="388"/>
      <c r="BE10" s="388"/>
      <c r="BF10" s="388"/>
      <c r="BG10" s="388"/>
      <c r="BH10" s="388"/>
      <c r="BI10" s="388"/>
      <c r="BJ10" s="388"/>
      <c r="BK10" s="388"/>
      <c r="BL10" s="388"/>
      <c r="BM10" s="388"/>
      <c r="BN10" s="388"/>
      <c r="BO10" s="388"/>
      <c r="BP10" s="388"/>
      <c r="BQ10" s="388"/>
      <c r="BR10" s="403"/>
      <c r="BS10" s="404"/>
      <c r="BT10" s="405"/>
      <c r="BU10" s="404"/>
      <c r="BV10" s="403" t="s">
        <v>1167</v>
      </c>
      <c r="BW10" s="404"/>
      <c r="BX10" s="405"/>
      <c r="BY10" s="404"/>
      <c r="BZ10" s="404"/>
      <c r="CA10" s="405"/>
      <c r="CB10" s="403" t="s">
        <v>1170</v>
      </c>
      <c r="CC10" s="403"/>
      <c r="CD10" s="406"/>
      <c r="CE10" s="1114">
        <f>IF($H$15="","",INDEX(テーブル1[],MATCH($H$15,テーブル1[会社名],0),1))</f>
        <v>2</v>
      </c>
      <c r="CF10" s="1114"/>
    </row>
    <row r="11" spans="1:87" ht="13.5" x14ac:dyDescent="0.15">
      <c r="A11" s="399"/>
      <c r="B11" s="399"/>
      <c r="C11" s="399"/>
      <c r="D11" s="399"/>
      <c r="E11" s="399"/>
      <c r="F11" s="399"/>
      <c r="G11" s="399"/>
      <c r="H11" s="399"/>
      <c r="I11" s="399"/>
      <c r="J11" s="399"/>
      <c r="K11" s="399"/>
      <c r="L11" s="399"/>
      <c r="M11" s="347"/>
      <c r="N11" s="347"/>
      <c r="O11" s="347"/>
      <c r="P11" s="347"/>
      <c r="Q11" s="347"/>
      <c r="R11" s="347"/>
      <c r="S11" s="347"/>
      <c r="T11" s="347"/>
      <c r="U11" s="347"/>
      <c r="V11" s="347"/>
      <c r="W11" s="347"/>
      <c r="X11" s="347"/>
      <c r="Y11" s="347"/>
      <c r="Z11" s="347"/>
      <c r="AA11" s="347"/>
      <c r="AB11" s="347"/>
      <c r="AC11" s="347"/>
      <c r="AD11" s="347"/>
      <c r="AE11" s="347"/>
      <c r="AF11" s="400"/>
      <c r="AG11" s="400"/>
      <c r="AH11" s="400"/>
      <c r="AI11" s="400"/>
      <c r="AJ11" s="400"/>
      <c r="AK11" s="400"/>
      <c r="AL11" s="400"/>
      <c r="AM11" s="400"/>
      <c r="AN11" s="400"/>
      <c r="AO11" s="400"/>
      <c r="AP11" s="347"/>
      <c r="AQ11" s="347"/>
      <c r="AR11" s="347"/>
      <c r="AS11" s="347"/>
      <c r="AT11" s="347"/>
      <c r="AU11" s="347"/>
      <c r="AV11" s="347"/>
      <c r="AW11" s="347"/>
      <c r="AX11" s="347"/>
      <c r="AY11" s="401"/>
      <c r="AZ11" s="401"/>
      <c r="BA11" s="401"/>
      <c r="BB11" s="401"/>
      <c r="BC11" s="401"/>
      <c r="BD11" s="401"/>
      <c r="BE11" s="401"/>
      <c r="BF11" s="401"/>
      <c r="BG11" s="401"/>
      <c r="BH11" s="401"/>
      <c r="BI11" s="401"/>
      <c r="BJ11" s="401"/>
      <c r="BK11" s="401"/>
      <c r="BL11" s="401"/>
      <c r="BM11" s="401"/>
      <c r="BN11" s="401"/>
      <c r="BO11" s="401"/>
      <c r="BP11" s="401"/>
      <c r="BQ11" s="401"/>
      <c r="BR11" s="403"/>
      <c r="BS11" s="407"/>
      <c r="BT11" s="403"/>
      <c r="BU11" s="407"/>
      <c r="BV11" s="403" t="s">
        <v>1168</v>
      </c>
      <c r="BW11" s="407"/>
      <c r="BX11" s="403"/>
      <c r="BY11" s="407"/>
      <c r="BZ11" s="407"/>
      <c r="CA11" s="405"/>
      <c r="CB11" s="403" t="s">
        <v>1170</v>
      </c>
      <c r="CC11" s="403"/>
      <c r="CD11" s="403"/>
      <c r="CE11" s="1114">
        <f>IF($AC$25="","",INDEX(テーブル1[],MATCH($AC$25,テーブル1[会社名],0),1))</f>
        <v>3</v>
      </c>
      <c r="CF11" s="1114"/>
    </row>
    <row r="12" spans="1:87" ht="13.5" customHeight="1" x14ac:dyDescent="0.15">
      <c r="A12" s="347"/>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8"/>
      <c r="AQ12" s="348"/>
      <c r="AR12" s="347"/>
      <c r="AS12" s="347"/>
      <c r="AT12" s="347"/>
      <c r="AU12" s="347"/>
      <c r="AV12" s="347"/>
      <c r="AW12" s="347"/>
      <c r="AX12" s="347"/>
      <c r="AY12" s="347"/>
      <c r="AZ12" s="347"/>
      <c r="BA12" s="347"/>
      <c r="BB12" s="347"/>
      <c r="BC12" s="347"/>
      <c r="BD12" s="347"/>
      <c r="BE12" s="347"/>
      <c r="BF12" s="347"/>
      <c r="BG12" s="347"/>
      <c r="BH12" s="347"/>
      <c r="BI12" s="347"/>
      <c r="BJ12" s="347"/>
      <c r="BK12" s="347"/>
      <c r="BL12" s="347"/>
      <c r="BM12" s="347"/>
      <c r="BN12" s="347"/>
      <c r="BO12" s="347"/>
      <c r="BP12" s="347"/>
      <c r="BQ12" s="347"/>
      <c r="BR12" s="403"/>
      <c r="BS12" s="404"/>
      <c r="BT12" s="404"/>
      <c r="BU12" s="404"/>
      <c r="BV12" s="403" t="s">
        <v>1169</v>
      </c>
      <c r="BW12" s="404"/>
      <c r="BX12" s="404"/>
      <c r="BY12" s="404"/>
      <c r="BZ12" s="404"/>
      <c r="CA12" s="404"/>
      <c r="CB12" s="404" t="s">
        <v>1170</v>
      </c>
      <c r="CC12" s="404"/>
      <c r="CD12" s="404"/>
      <c r="CE12" s="1114">
        <f>IF($AY$15="","",INDEX(テーブル1[],MATCH($AY$15,テーブル1[会社名],0),1))</f>
        <v>4</v>
      </c>
      <c r="CF12" s="1114"/>
    </row>
    <row r="13" spans="1:87" ht="16.5" customHeight="1" x14ac:dyDescent="0.15">
      <c r="A13" s="1109" t="s">
        <v>1123</v>
      </c>
      <c r="B13" s="1110"/>
      <c r="C13" s="1110"/>
      <c r="D13" s="1110"/>
      <c r="E13" s="1110"/>
      <c r="F13" s="1110"/>
      <c r="G13" s="1110"/>
      <c r="H13" s="1110"/>
      <c r="I13" s="1110"/>
      <c r="J13" s="1110"/>
      <c r="K13" s="1110"/>
      <c r="L13" s="1110"/>
      <c r="M13" s="1110"/>
      <c r="N13" s="1110"/>
      <c r="O13" s="1110"/>
      <c r="P13" s="1110"/>
      <c r="Q13" s="1110"/>
      <c r="R13" s="1110"/>
      <c r="S13" s="1110"/>
      <c r="T13" s="1110"/>
      <c r="U13" s="1110"/>
      <c r="V13" s="1110"/>
      <c r="W13" s="1110"/>
      <c r="X13" s="1110"/>
      <c r="Y13" s="1110"/>
      <c r="Z13" s="1110"/>
      <c r="AA13" s="1110"/>
      <c r="AB13" s="1110"/>
      <c r="AC13" s="1110"/>
      <c r="AD13" s="1110" t="s">
        <v>835</v>
      </c>
      <c r="AE13" s="1110"/>
      <c r="AF13" s="1110"/>
      <c r="AG13" s="1110"/>
      <c r="AH13" s="1110"/>
      <c r="AI13" s="1110"/>
      <c r="AJ13" s="1110"/>
      <c r="AK13" s="1110"/>
      <c r="AL13" s="1110"/>
      <c r="AM13" s="1110"/>
      <c r="AN13" s="1110"/>
      <c r="AO13" s="1110"/>
      <c r="AP13" s="349"/>
      <c r="AQ13" s="348"/>
      <c r="AR13" s="1111" t="s">
        <v>1050</v>
      </c>
      <c r="AS13" s="1111"/>
      <c r="AT13" s="1111"/>
      <c r="AU13" s="1111"/>
      <c r="AV13" s="1111"/>
      <c r="AW13" s="1111"/>
      <c r="AX13" s="1111"/>
      <c r="AY13" s="1111"/>
      <c r="AZ13" s="1111"/>
      <c r="BA13" s="1111"/>
      <c r="BB13" s="1111"/>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row>
    <row r="14" spans="1:87" ht="12" customHeight="1" x14ac:dyDescent="0.15">
      <c r="A14" s="1110"/>
      <c r="B14" s="1110"/>
      <c r="C14" s="1110"/>
      <c r="D14" s="1110"/>
      <c r="E14" s="1110"/>
      <c r="F14" s="1110"/>
      <c r="G14" s="1110"/>
      <c r="H14" s="1110"/>
      <c r="I14" s="1110"/>
      <c r="J14" s="1110"/>
      <c r="K14" s="1110"/>
      <c r="L14" s="1110"/>
      <c r="M14" s="1110"/>
      <c r="N14" s="1110"/>
      <c r="O14" s="1110"/>
      <c r="P14" s="1110"/>
      <c r="Q14" s="1110"/>
      <c r="R14" s="1110"/>
      <c r="S14" s="1110"/>
      <c r="T14" s="1110"/>
      <c r="U14" s="1110"/>
      <c r="V14" s="1110"/>
      <c r="W14" s="1110"/>
      <c r="X14" s="1110"/>
      <c r="Y14" s="1110"/>
      <c r="Z14" s="1110"/>
      <c r="AA14" s="1110"/>
      <c r="AB14" s="1110"/>
      <c r="AC14" s="1110"/>
      <c r="AD14" s="1110"/>
      <c r="AE14" s="1110"/>
      <c r="AF14" s="1110"/>
      <c r="AG14" s="1110"/>
      <c r="AH14" s="1110"/>
      <c r="AI14" s="1110"/>
      <c r="AJ14" s="1110"/>
      <c r="AK14" s="1110"/>
      <c r="AL14" s="1110"/>
      <c r="AM14" s="1110"/>
      <c r="AN14" s="1110"/>
      <c r="AO14" s="1110"/>
      <c r="AP14" s="349"/>
      <c r="AQ14" s="348"/>
      <c r="AR14" s="1112"/>
      <c r="AS14" s="1112"/>
      <c r="AT14" s="1112"/>
      <c r="AU14" s="1112"/>
      <c r="AV14" s="1112"/>
      <c r="AW14" s="1112"/>
      <c r="AX14" s="1112"/>
      <c r="AY14" s="1112"/>
      <c r="AZ14" s="1112"/>
      <c r="BA14" s="1112"/>
      <c r="BB14" s="1112"/>
      <c r="BC14" s="1113" t="s">
        <v>1051</v>
      </c>
      <c r="BD14" s="1113"/>
      <c r="BE14" s="1113"/>
      <c r="BF14" s="1113"/>
      <c r="BG14" s="1113"/>
      <c r="BH14" s="1113"/>
      <c r="BI14" s="1113"/>
      <c r="BJ14" s="1113"/>
      <c r="BK14" s="1113"/>
      <c r="BL14" s="1113"/>
      <c r="BM14" s="1113"/>
      <c r="BN14" s="1113"/>
      <c r="BO14" s="1113"/>
      <c r="BP14" s="1113"/>
      <c r="BQ14" s="1113"/>
      <c r="BR14" s="1113"/>
      <c r="BS14" s="1113"/>
      <c r="BT14" s="1113"/>
      <c r="BU14" s="1113"/>
      <c r="BV14" s="1113"/>
      <c r="BW14" s="1113"/>
      <c r="BX14" s="1113"/>
      <c r="BY14" s="1113"/>
      <c r="BZ14" s="1113"/>
      <c r="CA14" s="1113"/>
      <c r="CB14" s="1113"/>
      <c r="CC14" s="1113"/>
      <c r="CD14" s="1113"/>
      <c r="CE14" s="1113"/>
      <c r="CF14" s="1113"/>
    </row>
    <row r="15" spans="1:87" ht="15.75" customHeight="1" x14ac:dyDescent="0.15">
      <c r="A15" s="347"/>
      <c r="B15" s="1070" t="s">
        <v>1045</v>
      </c>
      <c r="C15" s="1070"/>
      <c r="D15" s="1070"/>
      <c r="E15" s="1070"/>
      <c r="F15" s="1070"/>
      <c r="G15" s="354"/>
      <c r="H15" s="1084" t="s">
        <v>796</v>
      </c>
      <c r="I15" s="1084"/>
      <c r="J15" s="1084"/>
      <c r="K15" s="1084"/>
      <c r="L15" s="1084"/>
      <c r="M15" s="1084"/>
      <c r="N15" s="1084"/>
      <c r="O15" s="1084"/>
      <c r="P15" s="1084"/>
      <c r="Q15" s="1084"/>
      <c r="R15" s="1084"/>
      <c r="S15" s="1084"/>
      <c r="T15" s="1084"/>
      <c r="U15" s="1084"/>
      <c r="V15" s="347"/>
      <c r="W15" s="347"/>
      <c r="X15" s="347"/>
      <c r="Y15" s="347"/>
      <c r="Z15" s="347"/>
      <c r="AA15" s="347"/>
      <c r="AB15" s="347"/>
      <c r="AC15" s="347"/>
      <c r="AD15" s="347"/>
      <c r="AE15" s="347"/>
      <c r="AF15" s="347"/>
      <c r="AG15" s="347"/>
      <c r="AH15" s="347"/>
      <c r="AI15" s="347"/>
      <c r="AJ15" s="347"/>
      <c r="AK15" s="347"/>
      <c r="AL15" s="347"/>
      <c r="AM15" s="347"/>
      <c r="AN15" s="347"/>
      <c r="AO15" s="347"/>
      <c r="AP15" s="349"/>
      <c r="AQ15" s="348"/>
      <c r="AR15" s="351"/>
      <c r="AS15" s="980" t="s">
        <v>1172</v>
      </c>
      <c r="AT15" s="1074"/>
      <c r="AU15" s="1074"/>
      <c r="AV15" s="1074"/>
      <c r="AW15" s="1074"/>
      <c r="AX15" s="352"/>
      <c r="AY15" s="1075" t="s">
        <v>1044</v>
      </c>
      <c r="AZ15" s="1076"/>
      <c r="BA15" s="1076"/>
      <c r="BB15" s="1076"/>
      <c r="BC15" s="1076"/>
      <c r="BD15" s="1076"/>
      <c r="BE15" s="1076"/>
      <c r="BF15" s="1076"/>
      <c r="BG15" s="1076"/>
      <c r="BH15" s="1076"/>
      <c r="BI15" s="1076"/>
      <c r="BJ15" s="1076"/>
      <c r="BK15" s="1076"/>
      <c r="BL15" s="1077"/>
      <c r="BM15" s="351"/>
      <c r="BN15" s="1074" t="s">
        <v>1052</v>
      </c>
      <c r="BO15" s="1074"/>
      <c r="BP15" s="1074"/>
      <c r="BQ15" s="1074"/>
      <c r="BR15" s="1074"/>
      <c r="BS15" s="353"/>
      <c r="BT15" s="1075" t="str">
        <f>IF($AY$15="","",VLOOKUP($AY$15,会社名検索用,2,FALSE))</f>
        <v>下請　次郎4</v>
      </c>
      <c r="BU15" s="1076"/>
      <c r="BV15" s="1076"/>
      <c r="BW15" s="1076"/>
      <c r="BX15" s="1076"/>
      <c r="BY15" s="1076"/>
      <c r="BZ15" s="1076"/>
      <c r="CA15" s="1076"/>
      <c r="CB15" s="1076"/>
      <c r="CC15" s="1076"/>
      <c r="CD15" s="1076"/>
      <c r="CE15" s="1076"/>
      <c r="CF15" s="1077"/>
    </row>
    <row r="16" spans="1:87" ht="13.5" customHeight="1" x14ac:dyDescent="0.15">
      <c r="A16" s="347"/>
      <c r="B16" s="1070"/>
      <c r="C16" s="1070"/>
      <c r="D16" s="1070"/>
      <c r="E16" s="1070"/>
      <c r="F16" s="1070"/>
      <c r="G16" s="354"/>
      <c r="H16" s="1085"/>
      <c r="I16" s="1085"/>
      <c r="J16" s="1085"/>
      <c r="K16" s="1085"/>
      <c r="L16" s="1085"/>
      <c r="M16" s="1085"/>
      <c r="N16" s="1085"/>
      <c r="O16" s="1085"/>
      <c r="P16" s="1085"/>
      <c r="Q16" s="1085"/>
      <c r="R16" s="1085"/>
      <c r="S16" s="1085"/>
      <c r="T16" s="1085"/>
      <c r="U16" s="1085"/>
      <c r="V16" s="347"/>
      <c r="W16" s="347"/>
      <c r="X16" s="347"/>
      <c r="Y16" s="347"/>
      <c r="Z16" s="347"/>
      <c r="AA16" s="347"/>
      <c r="AB16" s="347"/>
      <c r="AC16" s="347"/>
      <c r="AD16" s="347"/>
      <c r="AE16" s="347"/>
      <c r="AF16" s="347"/>
      <c r="AG16" s="347"/>
      <c r="AH16" s="347"/>
      <c r="AI16" s="347"/>
      <c r="AJ16" s="347"/>
      <c r="AK16" s="347"/>
      <c r="AL16" s="347"/>
      <c r="AM16" s="347"/>
      <c r="AN16" s="347"/>
      <c r="AO16" s="347"/>
      <c r="AP16" s="348"/>
      <c r="AQ16" s="348"/>
      <c r="AR16" s="346"/>
      <c r="AS16" s="1057"/>
      <c r="AT16" s="1057"/>
      <c r="AU16" s="1057"/>
      <c r="AV16" s="1057"/>
      <c r="AW16" s="1057"/>
      <c r="AX16" s="355"/>
      <c r="AY16" s="1078"/>
      <c r="AZ16" s="1086"/>
      <c r="BA16" s="1086"/>
      <c r="BB16" s="1086"/>
      <c r="BC16" s="1086"/>
      <c r="BD16" s="1086"/>
      <c r="BE16" s="1086"/>
      <c r="BF16" s="1086"/>
      <c r="BG16" s="1086"/>
      <c r="BH16" s="1086"/>
      <c r="BI16" s="1086"/>
      <c r="BJ16" s="1086"/>
      <c r="BK16" s="1086"/>
      <c r="BL16" s="1080"/>
      <c r="BM16" s="346"/>
      <c r="BN16" s="1057"/>
      <c r="BO16" s="1057"/>
      <c r="BP16" s="1057"/>
      <c r="BQ16" s="1057"/>
      <c r="BR16" s="1057"/>
      <c r="BS16" s="348"/>
      <c r="BT16" s="1078"/>
      <c r="BU16" s="1079"/>
      <c r="BV16" s="1079"/>
      <c r="BW16" s="1079"/>
      <c r="BX16" s="1079"/>
      <c r="BY16" s="1079"/>
      <c r="BZ16" s="1079"/>
      <c r="CA16" s="1079"/>
      <c r="CB16" s="1079"/>
      <c r="CC16" s="1079"/>
      <c r="CD16" s="1079"/>
      <c r="CE16" s="1079"/>
      <c r="CF16" s="1080"/>
    </row>
    <row r="17" spans="1:84" ht="13.5" x14ac:dyDescent="0.15">
      <c r="A17" s="347"/>
      <c r="B17" s="1070" t="s">
        <v>939</v>
      </c>
      <c r="C17" s="1070"/>
      <c r="D17" s="1070"/>
      <c r="E17" s="1070"/>
      <c r="F17" s="1070"/>
      <c r="G17" s="359"/>
      <c r="H17" s="410" t="str">
        <f>INDEX(テーブル1[],MATCH($H$15,テーブル1[会社名],),2)</f>
        <v>00002</v>
      </c>
      <c r="I17" s="410"/>
      <c r="J17" s="410"/>
      <c r="K17" s="410"/>
      <c r="L17" s="410"/>
      <c r="M17" s="410"/>
      <c r="N17" s="410"/>
      <c r="O17" s="410"/>
      <c r="P17" s="410"/>
      <c r="Q17" s="410"/>
      <c r="R17" s="410"/>
      <c r="S17" s="410"/>
      <c r="T17" s="410"/>
      <c r="U17" s="410"/>
      <c r="V17" s="347"/>
      <c r="W17" s="1115" t="s">
        <v>1046</v>
      </c>
      <c r="X17" s="1115"/>
      <c r="Y17" s="1115"/>
      <c r="Z17" s="1115"/>
      <c r="AA17" s="1115"/>
      <c r="AB17" s="1115"/>
      <c r="AC17" s="1115"/>
      <c r="AD17" s="1115"/>
      <c r="AE17" s="1115"/>
      <c r="AF17" s="347"/>
      <c r="AG17" s="347"/>
      <c r="AH17" s="347"/>
      <c r="AI17" s="347"/>
      <c r="AJ17" s="347"/>
      <c r="AK17" s="347"/>
      <c r="AL17" s="347"/>
      <c r="AM17" s="347"/>
      <c r="AN17" s="347"/>
      <c r="AO17" s="347"/>
      <c r="AP17" s="348"/>
      <c r="AQ17" s="348"/>
      <c r="AR17" s="356"/>
      <c r="AS17" s="1058"/>
      <c r="AT17" s="1058"/>
      <c r="AU17" s="1058"/>
      <c r="AV17" s="1058"/>
      <c r="AW17" s="1058"/>
      <c r="AX17" s="357"/>
      <c r="AY17" s="1087" t="str">
        <f>INDEX(テーブル1[],MATCH($AY$15,テーブル1[会社名],),2)</f>
        <v>00004</v>
      </c>
      <c r="AZ17" s="1088"/>
      <c r="BA17" s="1088"/>
      <c r="BB17" s="1088"/>
      <c r="BC17" s="1088"/>
      <c r="BD17" s="1088"/>
      <c r="BE17" s="1088"/>
      <c r="BF17" s="1088"/>
      <c r="BG17" s="1088"/>
      <c r="BH17" s="1088"/>
      <c r="BI17" s="1088"/>
      <c r="BJ17" s="1088"/>
      <c r="BK17" s="1088"/>
      <c r="BL17" s="1089"/>
      <c r="BM17" s="356"/>
      <c r="BN17" s="1058"/>
      <c r="BO17" s="1058"/>
      <c r="BP17" s="1058"/>
      <c r="BQ17" s="1058"/>
      <c r="BR17" s="1058"/>
      <c r="BS17" s="358"/>
      <c r="BT17" s="1081"/>
      <c r="BU17" s="1082"/>
      <c r="BV17" s="1082"/>
      <c r="BW17" s="1082"/>
      <c r="BX17" s="1082"/>
      <c r="BY17" s="1082"/>
      <c r="BZ17" s="1082"/>
      <c r="CA17" s="1082"/>
      <c r="CB17" s="1082"/>
      <c r="CC17" s="1082"/>
      <c r="CD17" s="1082"/>
      <c r="CE17" s="1082"/>
      <c r="CF17" s="1083"/>
    </row>
    <row r="18" spans="1:84" ht="13.5" x14ac:dyDescent="0.15">
      <c r="A18" s="347"/>
      <c r="B18" s="1070"/>
      <c r="C18" s="1070"/>
      <c r="D18" s="1070"/>
      <c r="E18" s="1070"/>
      <c r="F18" s="1070"/>
      <c r="G18" s="359"/>
      <c r="H18" s="347"/>
      <c r="I18" s="347"/>
      <c r="J18" s="347"/>
      <c r="K18" s="347"/>
      <c r="L18" s="347"/>
      <c r="M18" s="347"/>
      <c r="N18" s="347"/>
      <c r="O18" s="347"/>
      <c r="P18" s="347"/>
      <c r="Q18" s="347"/>
      <c r="R18" s="347"/>
      <c r="S18" s="347"/>
      <c r="T18" s="347"/>
      <c r="U18" s="347"/>
      <c r="V18" s="347"/>
      <c r="W18" s="347"/>
      <c r="X18" s="347"/>
      <c r="Y18" s="347"/>
      <c r="Z18" s="347"/>
      <c r="AA18" s="347"/>
      <c r="AB18" s="347"/>
      <c r="AC18" s="360"/>
      <c r="AD18" s="347"/>
      <c r="AE18" s="347"/>
      <c r="AF18" s="347"/>
      <c r="AG18" s="347"/>
      <c r="AH18" s="347"/>
      <c r="AI18" s="347"/>
      <c r="AJ18" s="347"/>
      <c r="AK18" s="347"/>
      <c r="AL18" s="347"/>
      <c r="AM18" s="347"/>
      <c r="AN18" s="347"/>
      <c r="AO18" s="347"/>
      <c r="AP18" s="348"/>
      <c r="AQ18" s="348"/>
      <c r="AR18" s="351"/>
      <c r="AS18" s="980" t="s">
        <v>1053</v>
      </c>
      <c r="AT18" s="980"/>
      <c r="AU18" s="980"/>
      <c r="AV18" s="980"/>
      <c r="AW18" s="980"/>
      <c r="AX18" s="352"/>
      <c r="AY18" s="993" t="str">
        <f>IF($AY$15="","",VLOOKUP($AY$15,会社名検索用,4,FALSE))</f>
        <v>札幌市白石区本郷通XX丁目南X-Xプラザ館A</v>
      </c>
      <c r="AZ18" s="994"/>
      <c r="BA18" s="994"/>
      <c r="BB18" s="994"/>
      <c r="BC18" s="994"/>
      <c r="BD18" s="994"/>
      <c r="BE18" s="994"/>
      <c r="BF18" s="994"/>
      <c r="BG18" s="994"/>
      <c r="BH18" s="994"/>
      <c r="BI18" s="994"/>
      <c r="BJ18" s="994"/>
      <c r="BK18" s="994"/>
      <c r="BL18" s="994"/>
      <c r="BM18" s="994"/>
      <c r="BN18" s="994"/>
      <c r="BO18" s="994"/>
      <c r="BP18" s="994"/>
      <c r="BQ18" s="994"/>
      <c r="BR18" s="994"/>
      <c r="BS18" s="994"/>
      <c r="BT18" s="994"/>
      <c r="BU18" s="994"/>
      <c r="BV18" s="994"/>
      <c r="BW18" s="994"/>
      <c r="BX18" s="994"/>
      <c r="BY18" s="994"/>
      <c r="BZ18" s="994"/>
      <c r="CA18" s="994"/>
      <c r="CB18" s="994"/>
      <c r="CC18" s="994"/>
      <c r="CD18" s="994"/>
      <c r="CE18" s="994"/>
      <c r="CF18" s="995"/>
    </row>
    <row r="19" spans="1:84" ht="13.5" x14ac:dyDescent="0.15">
      <c r="A19" s="347"/>
      <c r="B19" s="1070"/>
      <c r="C19" s="1070"/>
      <c r="D19" s="1070"/>
      <c r="E19" s="1070"/>
      <c r="F19" s="1070"/>
      <c r="G19" s="1071"/>
      <c r="H19" s="1071"/>
      <c r="I19" s="1071"/>
      <c r="J19" s="1071"/>
      <c r="K19" s="1071"/>
      <c r="L19" s="1071"/>
      <c r="M19" s="1071"/>
      <c r="N19" s="1071"/>
      <c r="O19" s="1071"/>
      <c r="P19" s="1071"/>
      <c r="Q19" s="1071"/>
      <c r="R19" s="1071"/>
      <c r="S19" s="1071"/>
      <c r="T19" s="1071"/>
      <c r="U19" s="1071"/>
      <c r="V19" s="347"/>
      <c r="W19" s="347"/>
      <c r="X19" s="1072" t="s">
        <v>298</v>
      </c>
      <c r="Y19" s="1072"/>
      <c r="Z19" s="1072"/>
      <c r="AA19" s="1072"/>
      <c r="AB19" s="347"/>
      <c r="AC19" s="361" t="s">
        <v>1054</v>
      </c>
      <c r="AD19" s="1066" t="str">
        <f>IF($AC$25="","",VLOOKUP($AC$25,会社名検索用,3,FALSE))</f>
        <v>XXX-XXX3</v>
      </c>
      <c r="AE19" s="1066"/>
      <c r="AF19" s="1066"/>
      <c r="AG19" s="1066"/>
      <c r="AH19" s="1066"/>
      <c r="AI19" s="361"/>
      <c r="AJ19" s="361"/>
      <c r="AK19" s="361"/>
      <c r="AL19" s="361"/>
      <c r="AM19" s="361"/>
      <c r="AN19" s="361"/>
      <c r="AO19" s="361"/>
      <c r="AP19" s="348"/>
      <c r="AQ19" s="348"/>
      <c r="AR19" s="346"/>
      <c r="AS19" s="981"/>
      <c r="AT19" s="981"/>
      <c r="AU19" s="981"/>
      <c r="AV19" s="981"/>
      <c r="AW19" s="981"/>
      <c r="AX19" s="355"/>
      <c r="AY19" s="996"/>
      <c r="AZ19" s="997"/>
      <c r="BA19" s="997"/>
      <c r="BB19" s="997"/>
      <c r="BC19" s="997"/>
      <c r="BD19" s="997"/>
      <c r="BE19" s="997"/>
      <c r="BF19" s="997"/>
      <c r="BG19" s="997"/>
      <c r="BH19" s="997"/>
      <c r="BI19" s="997"/>
      <c r="BJ19" s="997"/>
      <c r="BK19" s="997"/>
      <c r="BL19" s="997"/>
      <c r="BM19" s="997"/>
      <c r="BN19" s="997"/>
      <c r="BO19" s="997"/>
      <c r="BP19" s="997"/>
      <c r="BQ19" s="997"/>
      <c r="BR19" s="997"/>
      <c r="BS19" s="997"/>
      <c r="BT19" s="997"/>
      <c r="BU19" s="997"/>
      <c r="BV19" s="997"/>
      <c r="BW19" s="997"/>
      <c r="BX19" s="997"/>
      <c r="BY19" s="997"/>
      <c r="BZ19" s="997"/>
      <c r="CA19" s="997"/>
      <c r="CB19" s="997"/>
      <c r="CC19" s="997"/>
      <c r="CD19" s="997"/>
      <c r="CE19" s="997"/>
      <c r="CF19" s="998"/>
    </row>
    <row r="20" spans="1:84" ht="13.5" x14ac:dyDescent="0.15">
      <c r="A20" s="347"/>
      <c r="B20" s="362"/>
      <c r="C20" s="359"/>
      <c r="D20" s="359"/>
      <c r="E20" s="359"/>
      <c r="F20" s="359"/>
      <c r="G20" s="359"/>
      <c r="H20" s="347"/>
      <c r="I20" s="347"/>
      <c r="J20" s="347"/>
      <c r="K20" s="347"/>
      <c r="L20" s="347"/>
      <c r="M20" s="347"/>
      <c r="N20" s="347"/>
      <c r="O20" s="347"/>
      <c r="P20" s="347"/>
      <c r="Q20" s="347"/>
      <c r="R20" s="347"/>
      <c r="S20" s="347"/>
      <c r="T20" s="347"/>
      <c r="U20" s="347"/>
      <c r="V20" s="347"/>
      <c r="W20" s="347"/>
      <c r="X20" s="347"/>
      <c r="Y20" s="347"/>
      <c r="Z20" s="347"/>
      <c r="AA20" s="347"/>
      <c r="AB20" s="347"/>
      <c r="AC20" s="1090" t="str">
        <f>IF($AC$25="","",VLOOKUP($AC$25,会社名検索用,4,FALSE))</f>
        <v>釧路郡釧路町北見団地X丁目XX番地</v>
      </c>
      <c r="AD20" s="1090"/>
      <c r="AE20" s="1090"/>
      <c r="AF20" s="1090"/>
      <c r="AG20" s="1090"/>
      <c r="AH20" s="1090"/>
      <c r="AI20" s="1090"/>
      <c r="AJ20" s="1090"/>
      <c r="AK20" s="1090"/>
      <c r="AL20" s="1090"/>
      <c r="AM20" s="1090"/>
      <c r="AN20" s="1090"/>
      <c r="AO20" s="1090"/>
      <c r="AP20" s="348"/>
      <c r="AQ20" s="348"/>
      <c r="AR20" s="356"/>
      <c r="AS20" s="982"/>
      <c r="AT20" s="982"/>
      <c r="AU20" s="982"/>
      <c r="AV20" s="982"/>
      <c r="AW20" s="982"/>
      <c r="AX20" s="357"/>
      <c r="AY20" s="1073" t="str">
        <f>IF($AY$15="","",VLOOKUP($AY$15,会社名検索用,5,FALSE))</f>
        <v>XXXX-XX-XXX4</v>
      </c>
      <c r="AZ20" s="991"/>
      <c r="BA20" s="991"/>
      <c r="BB20" s="991"/>
      <c r="BC20" s="991"/>
      <c r="BD20" s="991"/>
      <c r="BE20" s="991"/>
      <c r="BF20" s="991"/>
      <c r="BG20" s="991"/>
      <c r="BH20" s="991"/>
      <c r="BI20" s="991"/>
      <c r="BJ20" s="991"/>
      <c r="BK20" s="991"/>
      <c r="BL20" s="991"/>
      <c r="BM20" s="991"/>
      <c r="BN20" s="991"/>
      <c r="BO20" s="991"/>
      <c r="BP20" s="991"/>
      <c r="BQ20" s="991"/>
      <c r="BR20" s="991"/>
      <c r="BS20" s="991"/>
      <c r="BT20" s="991"/>
      <c r="BU20" s="991"/>
      <c r="BV20" s="991"/>
      <c r="BW20" s="991"/>
      <c r="BX20" s="991"/>
      <c r="BY20" s="991"/>
      <c r="BZ20" s="991"/>
      <c r="CA20" s="991"/>
      <c r="CB20" s="991"/>
      <c r="CC20" s="991"/>
      <c r="CD20" s="991"/>
      <c r="CE20" s="991"/>
      <c r="CF20" s="992"/>
    </row>
    <row r="21" spans="1:84" ht="13.5" x14ac:dyDescent="0.15">
      <c r="A21" s="347"/>
      <c r="B21" s="362"/>
      <c r="C21" s="359"/>
      <c r="D21" s="359"/>
      <c r="E21" s="359"/>
      <c r="F21" s="359"/>
      <c r="G21" s="359"/>
      <c r="H21" s="347"/>
      <c r="I21" s="347"/>
      <c r="J21" s="347"/>
      <c r="K21" s="347"/>
      <c r="L21" s="347"/>
      <c r="M21" s="347"/>
      <c r="N21" s="347"/>
      <c r="O21" s="347"/>
      <c r="P21" s="347"/>
      <c r="Q21" s="347"/>
      <c r="R21" s="347"/>
      <c r="S21" s="347"/>
      <c r="T21" s="347"/>
      <c r="U21" s="347"/>
      <c r="V21" s="347"/>
      <c r="W21" s="347"/>
      <c r="X21" s="347"/>
      <c r="Y21" s="347"/>
      <c r="Z21" s="347"/>
      <c r="AA21" s="347"/>
      <c r="AB21" s="347"/>
      <c r="AC21" s="1091"/>
      <c r="AD21" s="1091"/>
      <c r="AE21" s="1091"/>
      <c r="AF21" s="1091"/>
      <c r="AG21" s="1091"/>
      <c r="AH21" s="1091"/>
      <c r="AI21" s="1091"/>
      <c r="AJ21" s="1091"/>
      <c r="AK21" s="1091"/>
      <c r="AL21" s="1091"/>
      <c r="AM21" s="1091"/>
      <c r="AN21" s="1091"/>
      <c r="AO21" s="1091"/>
      <c r="AP21" s="348"/>
      <c r="AQ21" s="348"/>
      <c r="AR21" s="351"/>
      <c r="AS21" s="1060" t="s">
        <v>1055</v>
      </c>
      <c r="AT21" s="1060"/>
      <c r="AU21" s="1060"/>
      <c r="AV21" s="1060"/>
      <c r="AW21" s="1060"/>
      <c r="AX21" s="352"/>
      <c r="AY21" s="346"/>
      <c r="AZ21" s="1063" t="str">
        <f>'11_基本情報入力'!$B$4</f>
        <v>一般国道３６号　千歳市　錦町改良外一連工事</v>
      </c>
      <c r="BA21" s="1063"/>
      <c r="BB21" s="1063"/>
      <c r="BC21" s="1063"/>
      <c r="BD21" s="1063"/>
      <c r="BE21" s="1063"/>
      <c r="BF21" s="1063"/>
      <c r="BG21" s="1063"/>
      <c r="BH21" s="1063"/>
      <c r="BI21" s="1063"/>
      <c r="BJ21" s="1063"/>
      <c r="BK21" s="1063"/>
      <c r="BL21" s="1063"/>
      <c r="BM21" s="1063"/>
      <c r="BN21" s="1063"/>
      <c r="BO21" s="1063"/>
      <c r="BP21" s="1063"/>
      <c r="BQ21" s="1063"/>
      <c r="BR21" s="1063"/>
      <c r="BS21" s="1063"/>
      <c r="BT21" s="1063"/>
      <c r="BU21" s="1063"/>
      <c r="BV21" s="1063"/>
      <c r="BW21" s="1063"/>
      <c r="BX21" s="1063"/>
      <c r="BY21" s="1063"/>
      <c r="BZ21" s="1063"/>
      <c r="CA21" s="1063"/>
      <c r="CB21" s="1063"/>
      <c r="CC21" s="1063"/>
      <c r="CD21" s="1063"/>
      <c r="CE21" s="1063"/>
      <c r="CF21" s="1064"/>
    </row>
    <row r="22" spans="1:84" ht="18.75" x14ac:dyDescent="0.15">
      <c r="A22" s="351"/>
      <c r="B22" s="1060" t="s">
        <v>1171</v>
      </c>
      <c r="C22" s="1092"/>
      <c r="D22" s="1092"/>
      <c r="E22" s="1092"/>
      <c r="F22" s="1092"/>
      <c r="G22" s="364"/>
      <c r="H22" s="1095" t="str">
        <f>'11_基本情報入力'!$B$5</f>
        <v>株式会社０１元請組</v>
      </c>
      <c r="I22" s="1063"/>
      <c r="J22" s="1063"/>
      <c r="K22" s="1063"/>
      <c r="L22" s="1063"/>
      <c r="M22" s="1063"/>
      <c r="N22" s="1063"/>
      <c r="O22" s="1063"/>
      <c r="P22" s="1063"/>
      <c r="Q22" s="1063"/>
      <c r="R22" s="1063"/>
      <c r="S22" s="1063"/>
      <c r="T22" s="1063"/>
      <c r="U22" s="1064"/>
      <c r="V22" s="348"/>
      <c r="W22" s="348"/>
      <c r="X22" s="348"/>
      <c r="Y22" s="348"/>
      <c r="Z22" s="348"/>
      <c r="AA22" s="348"/>
      <c r="AB22" s="348"/>
      <c r="AC22" s="348"/>
      <c r="AD22" s="348"/>
      <c r="AE22" s="348"/>
      <c r="AF22" s="349"/>
      <c r="AG22" s="349"/>
      <c r="AH22" s="349"/>
      <c r="AI22" s="349"/>
      <c r="AJ22" s="349"/>
      <c r="AK22" s="349"/>
      <c r="AL22" s="349"/>
      <c r="AM22" s="349"/>
      <c r="AN22" s="349"/>
      <c r="AO22" s="349"/>
      <c r="AP22" s="363"/>
      <c r="AQ22" s="348"/>
      <c r="AR22" s="346"/>
      <c r="AS22" s="1061"/>
      <c r="AT22" s="1061"/>
      <c r="AU22" s="1061"/>
      <c r="AV22" s="1061"/>
      <c r="AW22" s="1061"/>
      <c r="AX22" s="355"/>
      <c r="AY22" s="346"/>
      <c r="AZ22" s="989" t="str">
        <f>IF($AY$15="","",VLOOKUP($AY$15,会社名検索用,7,FALSE))</f>
        <v>交通管理工</v>
      </c>
      <c r="BA22" s="989"/>
      <c r="BB22" s="989"/>
      <c r="BC22" s="989"/>
      <c r="BD22" s="989"/>
      <c r="BE22" s="989"/>
      <c r="BF22" s="989"/>
      <c r="BG22" s="989"/>
      <c r="BH22" s="989"/>
      <c r="BI22" s="989"/>
      <c r="BJ22" s="989"/>
      <c r="BK22" s="989"/>
      <c r="BL22" s="989"/>
      <c r="BM22" s="989"/>
      <c r="BN22" s="989"/>
      <c r="BO22" s="989"/>
      <c r="BP22" s="989"/>
      <c r="BQ22" s="989"/>
      <c r="BR22" s="989"/>
      <c r="BS22" s="989"/>
      <c r="BT22" s="989"/>
      <c r="BU22" s="989"/>
      <c r="BV22" s="989"/>
      <c r="BW22" s="989"/>
      <c r="BX22" s="989"/>
      <c r="BY22" s="989"/>
      <c r="BZ22" s="989"/>
      <c r="CA22" s="989"/>
      <c r="CB22" s="989"/>
      <c r="CC22" s="989"/>
      <c r="CD22" s="989"/>
      <c r="CE22" s="989"/>
      <c r="CF22" s="990"/>
    </row>
    <row r="23" spans="1:84" ht="13.5" customHeight="1" x14ac:dyDescent="0.15">
      <c r="A23" s="346"/>
      <c r="B23" s="1093"/>
      <c r="C23" s="1093"/>
      <c r="D23" s="1093"/>
      <c r="E23" s="1093"/>
      <c r="F23" s="1093"/>
      <c r="G23" s="365"/>
      <c r="H23" s="1096"/>
      <c r="I23" s="1097"/>
      <c r="J23" s="1097"/>
      <c r="K23" s="1097"/>
      <c r="L23" s="1097"/>
      <c r="M23" s="1097"/>
      <c r="N23" s="1097"/>
      <c r="O23" s="1097"/>
      <c r="P23" s="1097"/>
      <c r="Q23" s="1097"/>
      <c r="R23" s="1097"/>
      <c r="S23" s="1097"/>
      <c r="T23" s="1097"/>
      <c r="U23" s="1098"/>
      <c r="V23" s="348"/>
      <c r="W23" s="348"/>
      <c r="X23" s="348"/>
      <c r="Y23" s="348"/>
      <c r="Z23" s="348"/>
      <c r="AA23" s="348"/>
      <c r="AB23" s="348"/>
      <c r="AC23" s="361" t="s">
        <v>1056</v>
      </c>
      <c r="AD23" s="366"/>
      <c r="AE23" s="1066" t="str">
        <f>IF($AC$25="","",VLOOKUP($AC$25,会社名検索用,5,FALSE))</f>
        <v>XXXX-XX-XXX3</v>
      </c>
      <c r="AF23" s="1066"/>
      <c r="AG23" s="1066"/>
      <c r="AH23" s="1066"/>
      <c r="AI23" s="1066"/>
      <c r="AJ23" s="1066"/>
      <c r="AK23" s="1066"/>
      <c r="AL23" s="1066"/>
      <c r="AM23" s="1066"/>
      <c r="AN23" s="1066"/>
      <c r="AO23" s="1066"/>
      <c r="AP23" s="348"/>
      <c r="AQ23" s="348"/>
      <c r="AR23" s="356"/>
      <c r="AS23" s="1062"/>
      <c r="AT23" s="1062"/>
      <c r="AU23" s="1062"/>
      <c r="AV23" s="1062"/>
      <c r="AW23" s="1062"/>
      <c r="AX23" s="357"/>
      <c r="AY23" s="356"/>
      <c r="AZ23" s="991"/>
      <c r="BA23" s="991"/>
      <c r="BB23" s="991"/>
      <c r="BC23" s="991"/>
      <c r="BD23" s="991"/>
      <c r="BE23" s="991"/>
      <c r="BF23" s="991"/>
      <c r="BG23" s="991"/>
      <c r="BH23" s="991"/>
      <c r="BI23" s="991"/>
      <c r="BJ23" s="991"/>
      <c r="BK23" s="991"/>
      <c r="BL23" s="991"/>
      <c r="BM23" s="991"/>
      <c r="BN23" s="991"/>
      <c r="BO23" s="991"/>
      <c r="BP23" s="991"/>
      <c r="BQ23" s="991"/>
      <c r="BR23" s="991"/>
      <c r="BS23" s="991"/>
      <c r="BT23" s="991"/>
      <c r="BU23" s="991"/>
      <c r="BV23" s="991"/>
      <c r="BW23" s="991"/>
      <c r="BX23" s="991"/>
      <c r="BY23" s="991"/>
      <c r="BZ23" s="991"/>
      <c r="CA23" s="991"/>
      <c r="CB23" s="991"/>
      <c r="CC23" s="991"/>
      <c r="CD23" s="991"/>
      <c r="CE23" s="991"/>
      <c r="CF23" s="992"/>
    </row>
    <row r="24" spans="1:84" ht="13.5" customHeight="1" x14ac:dyDescent="0.15">
      <c r="A24" s="346"/>
      <c r="B24" s="1093"/>
      <c r="C24" s="1093"/>
      <c r="D24" s="1093"/>
      <c r="E24" s="1093"/>
      <c r="F24" s="1093"/>
      <c r="G24" s="365"/>
      <c r="H24" s="1099"/>
      <c r="I24" s="1100"/>
      <c r="J24" s="1100"/>
      <c r="K24" s="1100"/>
      <c r="L24" s="1100"/>
      <c r="M24" s="1100"/>
      <c r="N24" s="1100"/>
      <c r="O24" s="1100"/>
      <c r="P24" s="1100"/>
      <c r="Q24" s="1100"/>
      <c r="R24" s="1100"/>
      <c r="S24" s="1100"/>
      <c r="T24" s="1100"/>
      <c r="U24" s="1101"/>
      <c r="V24" s="348"/>
      <c r="W24" s="348"/>
      <c r="X24" s="348"/>
      <c r="Y24" s="348"/>
      <c r="Z24" s="348"/>
      <c r="AA24" s="348"/>
      <c r="AB24" s="348"/>
      <c r="AC24" s="348"/>
      <c r="AD24" s="348"/>
      <c r="AE24" s="348"/>
      <c r="AF24" s="348"/>
      <c r="AG24" s="348"/>
      <c r="AH24" s="348"/>
      <c r="AI24" s="348"/>
      <c r="AJ24" s="348"/>
      <c r="AK24" s="348"/>
      <c r="AL24" s="348"/>
      <c r="AM24" s="348"/>
      <c r="AN24" s="348"/>
      <c r="AO24" s="348"/>
      <c r="AP24" s="363"/>
      <c r="AQ24" s="348"/>
      <c r="AR24" s="346"/>
      <c r="AS24" s="1057" t="s">
        <v>103</v>
      </c>
      <c r="AT24" s="1057"/>
      <c r="AU24" s="1057"/>
      <c r="AV24" s="1057"/>
      <c r="AW24" s="1057"/>
      <c r="AX24" s="348"/>
      <c r="AY24" s="367" t="s">
        <v>1057</v>
      </c>
      <c r="AZ24" s="368" t="s">
        <v>1058</v>
      </c>
      <c r="BA24" s="368"/>
      <c r="BB24" s="1059">
        <f>IF($AY$15="","",VLOOKUP($AY$15,会社名検索用,8,FALSE))</f>
        <v>43941</v>
      </c>
      <c r="BC24" s="1059"/>
      <c r="BD24" s="1059"/>
      <c r="BE24" s="1059"/>
      <c r="BF24" s="1059"/>
      <c r="BG24" s="1059"/>
      <c r="BH24" s="1059"/>
      <c r="BI24" s="1059"/>
      <c r="BJ24" s="1059"/>
      <c r="BK24" s="1059"/>
      <c r="BL24" s="1059"/>
      <c r="BM24" s="346"/>
      <c r="BN24" s="1057" t="s">
        <v>809</v>
      </c>
      <c r="BO24" s="1057"/>
      <c r="BP24" s="1057"/>
      <c r="BQ24" s="1057"/>
      <c r="BR24" s="1057"/>
      <c r="BS24" s="348"/>
      <c r="BT24" s="1051">
        <f>IF($AY$15="","",VLOOKUP($AY$15,会社名検索用,10,FALSE))</f>
        <v>43927</v>
      </c>
      <c r="BU24" s="1052"/>
      <c r="BV24" s="1052"/>
      <c r="BW24" s="1052"/>
      <c r="BX24" s="1052"/>
      <c r="BY24" s="1052"/>
      <c r="BZ24" s="1052"/>
      <c r="CA24" s="1052"/>
      <c r="CB24" s="1052"/>
      <c r="CC24" s="1052"/>
      <c r="CD24" s="1052"/>
      <c r="CE24" s="1052"/>
      <c r="CF24" s="1053"/>
    </row>
    <row r="25" spans="1:84" ht="13.5" x14ac:dyDescent="0.15">
      <c r="A25" s="356"/>
      <c r="B25" s="1094"/>
      <c r="C25" s="1094"/>
      <c r="D25" s="1094"/>
      <c r="E25" s="1094"/>
      <c r="F25" s="1094"/>
      <c r="G25" s="369"/>
      <c r="H25" s="1102" t="str">
        <f>INDEX(テーブル1[],MATCH($H$22,テーブル1[会社名],),2)</f>
        <v>00001</v>
      </c>
      <c r="I25" s="1103"/>
      <c r="J25" s="1103"/>
      <c r="K25" s="1103"/>
      <c r="L25" s="1103"/>
      <c r="M25" s="1103"/>
      <c r="N25" s="1103"/>
      <c r="O25" s="1103"/>
      <c r="P25" s="1103"/>
      <c r="Q25" s="1103"/>
      <c r="R25" s="1103"/>
      <c r="S25" s="1103"/>
      <c r="T25" s="1103"/>
      <c r="U25" s="1104"/>
      <c r="V25" s="348"/>
      <c r="W25" s="348"/>
      <c r="X25" s="1057" t="s">
        <v>1047</v>
      </c>
      <c r="Y25" s="1057"/>
      <c r="Z25" s="1057"/>
      <c r="AA25" s="1057"/>
      <c r="AB25" s="348"/>
      <c r="AC25" s="1066" t="s">
        <v>798</v>
      </c>
      <c r="AD25" s="1066"/>
      <c r="AE25" s="1066"/>
      <c r="AF25" s="1066"/>
      <c r="AG25" s="1066"/>
      <c r="AH25" s="1066"/>
      <c r="AI25" s="1066"/>
      <c r="AJ25" s="1066"/>
      <c r="AK25" s="1066"/>
      <c r="AL25" s="1066"/>
      <c r="AM25" s="1066"/>
      <c r="AN25" s="1066"/>
      <c r="AO25" s="1066"/>
      <c r="AP25" s="348"/>
      <c r="AQ25" s="348"/>
      <c r="AR25" s="346"/>
      <c r="AS25" s="1057"/>
      <c r="AT25" s="1057"/>
      <c r="AU25" s="1057"/>
      <c r="AV25" s="1057"/>
      <c r="AW25" s="1057"/>
      <c r="AX25" s="348"/>
      <c r="AY25" s="367"/>
      <c r="AZ25" s="368"/>
      <c r="BA25" s="368"/>
      <c r="BB25" s="368"/>
      <c r="BC25" s="368"/>
      <c r="BD25" s="368"/>
      <c r="BE25" s="368"/>
      <c r="BF25" s="368"/>
      <c r="BG25" s="368"/>
      <c r="BH25" s="368"/>
      <c r="BI25" s="368"/>
      <c r="BJ25" s="368"/>
      <c r="BK25" s="368"/>
      <c r="BL25" s="368"/>
      <c r="BM25" s="346"/>
      <c r="BN25" s="1057"/>
      <c r="BO25" s="1057"/>
      <c r="BP25" s="1057"/>
      <c r="BQ25" s="1057"/>
      <c r="BR25" s="1057"/>
      <c r="BS25" s="348"/>
      <c r="BT25" s="1051"/>
      <c r="BU25" s="1052"/>
      <c r="BV25" s="1052"/>
      <c r="BW25" s="1052"/>
      <c r="BX25" s="1052"/>
      <c r="BY25" s="1052"/>
      <c r="BZ25" s="1052"/>
      <c r="CA25" s="1052"/>
      <c r="CB25" s="1052"/>
      <c r="CC25" s="1052"/>
      <c r="CD25" s="1052"/>
      <c r="CE25" s="1052"/>
      <c r="CF25" s="1053"/>
    </row>
    <row r="26" spans="1:84" ht="13.5" x14ac:dyDescent="0.15">
      <c r="A26" s="353"/>
      <c r="B26" s="372"/>
      <c r="C26" s="365"/>
      <c r="D26" s="365"/>
      <c r="E26" s="365"/>
      <c r="F26" s="365"/>
      <c r="G26" s="365"/>
      <c r="H26" s="348"/>
      <c r="I26" s="348"/>
      <c r="J26" s="348"/>
      <c r="K26" s="348"/>
      <c r="L26" s="348"/>
      <c r="M26" s="348"/>
      <c r="N26" s="348"/>
      <c r="O26" s="348"/>
      <c r="P26" s="348"/>
      <c r="Q26" s="348"/>
      <c r="R26" s="348"/>
      <c r="S26" s="348"/>
      <c r="T26" s="348"/>
      <c r="U26" s="348"/>
      <c r="V26" s="348"/>
      <c r="W26" s="348"/>
      <c r="X26" s="1057" t="s">
        <v>939</v>
      </c>
      <c r="Y26" s="1057"/>
      <c r="Z26" s="1057"/>
      <c r="AA26" s="1057"/>
      <c r="AB26" s="348"/>
      <c r="AC26" s="1066" t="str">
        <f>INDEX(テーブル1[],MATCH($AC$25,テーブル1[会社名],),2)</f>
        <v>00003</v>
      </c>
      <c r="AD26" s="1066"/>
      <c r="AE26" s="1066"/>
      <c r="AF26" s="1066"/>
      <c r="AG26" s="1066"/>
      <c r="AH26" s="1066"/>
      <c r="AI26" s="1066"/>
      <c r="AJ26" s="1066"/>
      <c r="AK26" s="1066"/>
      <c r="AL26" s="1066"/>
      <c r="AM26" s="1066"/>
      <c r="AN26" s="1066"/>
      <c r="AO26" s="1066"/>
      <c r="AP26" s="348"/>
      <c r="AQ26" s="348"/>
      <c r="AR26" s="356"/>
      <c r="AS26" s="1058"/>
      <c r="AT26" s="1058"/>
      <c r="AU26" s="1058"/>
      <c r="AV26" s="1058"/>
      <c r="AW26" s="1058"/>
      <c r="AX26" s="358"/>
      <c r="AY26" s="370"/>
      <c r="AZ26" s="371" t="s">
        <v>1059</v>
      </c>
      <c r="BA26" s="371"/>
      <c r="BB26" s="1065">
        <f>IF($AY$15="","",VLOOKUP($AY$15,会社名検索用,9,FALSE))</f>
        <v>44279</v>
      </c>
      <c r="BC26" s="1065"/>
      <c r="BD26" s="1065"/>
      <c r="BE26" s="1065"/>
      <c r="BF26" s="1065"/>
      <c r="BG26" s="1065"/>
      <c r="BH26" s="1065"/>
      <c r="BI26" s="1065"/>
      <c r="BJ26" s="1065"/>
      <c r="BK26" s="1065"/>
      <c r="BL26" s="1065"/>
      <c r="BM26" s="356"/>
      <c r="BN26" s="1058"/>
      <c r="BO26" s="1058"/>
      <c r="BP26" s="1058"/>
      <c r="BQ26" s="1058"/>
      <c r="BR26" s="1058"/>
      <c r="BS26" s="358"/>
      <c r="BT26" s="1054"/>
      <c r="BU26" s="1055"/>
      <c r="BV26" s="1055"/>
      <c r="BW26" s="1055"/>
      <c r="BX26" s="1055"/>
      <c r="BY26" s="1055"/>
      <c r="BZ26" s="1055"/>
      <c r="CA26" s="1055"/>
      <c r="CB26" s="1055"/>
      <c r="CC26" s="1055"/>
      <c r="CD26" s="1055"/>
      <c r="CE26" s="1055"/>
      <c r="CF26" s="1056"/>
    </row>
    <row r="27" spans="1:84" ht="11.25" customHeight="1" x14ac:dyDescent="0.15">
      <c r="A27" s="347"/>
      <c r="B27" s="372"/>
      <c r="C27" s="365"/>
      <c r="D27" s="365"/>
      <c r="E27" s="365"/>
      <c r="F27" s="365"/>
      <c r="G27" s="365"/>
      <c r="H27" s="348"/>
      <c r="I27" s="348"/>
      <c r="J27" s="348"/>
      <c r="K27" s="348"/>
      <c r="L27" s="348"/>
      <c r="M27" s="348"/>
      <c r="N27" s="348"/>
      <c r="O27" s="348"/>
      <c r="P27" s="348"/>
      <c r="Q27" s="348"/>
      <c r="R27" s="348"/>
      <c r="S27" s="348"/>
      <c r="T27" s="348"/>
      <c r="U27" s="348"/>
      <c r="V27" s="348"/>
      <c r="W27" s="348"/>
      <c r="X27" s="402"/>
      <c r="Y27" s="402"/>
      <c r="Z27" s="402"/>
      <c r="AA27" s="402"/>
      <c r="AB27" s="402"/>
      <c r="AC27" s="402"/>
      <c r="AD27" s="402"/>
      <c r="AE27" s="402"/>
      <c r="AF27" s="402"/>
      <c r="AG27" s="402"/>
      <c r="AH27" s="402"/>
      <c r="AI27" s="402"/>
      <c r="AJ27" s="402"/>
      <c r="AK27" s="402"/>
      <c r="AL27" s="402"/>
      <c r="AM27" s="402"/>
      <c r="AN27" s="1031"/>
      <c r="AO27" s="1031"/>
      <c r="AP27" s="348"/>
      <c r="AQ27" s="348"/>
      <c r="AR27" s="373"/>
      <c r="AS27" s="373"/>
      <c r="AT27" s="373"/>
      <c r="AU27" s="373"/>
      <c r="AV27" s="373"/>
      <c r="AW27" s="373"/>
      <c r="AX27" s="373"/>
      <c r="AY27" s="373"/>
      <c r="AZ27" s="373"/>
      <c r="BA27" s="373"/>
      <c r="BB27" s="373"/>
      <c r="BC27" s="373"/>
      <c r="BD27" s="373"/>
      <c r="BE27" s="373"/>
      <c r="BF27" s="373"/>
      <c r="BG27" s="373"/>
      <c r="BH27" s="373"/>
      <c r="BI27" s="373"/>
      <c r="BJ27" s="373"/>
      <c r="BK27" s="373"/>
      <c r="BL27" s="373"/>
      <c r="BM27" s="373"/>
      <c r="BN27" s="373"/>
      <c r="BO27" s="373"/>
      <c r="BP27" s="373"/>
      <c r="BQ27" s="373"/>
      <c r="BR27" s="373"/>
      <c r="BS27" s="373"/>
      <c r="BT27" s="373"/>
      <c r="BU27" s="373"/>
      <c r="BV27" s="373"/>
      <c r="BW27" s="373"/>
      <c r="BX27" s="373"/>
      <c r="BY27" s="373"/>
      <c r="BZ27" s="373"/>
      <c r="CA27" s="373"/>
      <c r="CB27" s="373"/>
      <c r="CC27" s="373"/>
      <c r="CD27" s="373"/>
      <c r="CE27" s="373"/>
      <c r="CF27" s="373"/>
    </row>
    <row r="28" spans="1:84" ht="13.5" x14ac:dyDescent="0.15">
      <c r="A28" s="402"/>
      <c r="B28" s="402"/>
      <c r="C28" s="402"/>
      <c r="D28" s="402"/>
      <c r="E28" s="402"/>
      <c r="F28" s="402"/>
      <c r="G28" s="402"/>
      <c r="H28" s="402"/>
      <c r="I28" s="402"/>
      <c r="J28" s="402"/>
      <c r="K28" s="402"/>
      <c r="L28" s="402"/>
      <c r="M28" s="402"/>
      <c r="N28" s="402"/>
      <c r="O28" s="402"/>
      <c r="P28" s="402"/>
      <c r="Q28" s="402"/>
      <c r="R28" s="402"/>
      <c r="S28" s="402"/>
      <c r="T28" s="402"/>
      <c r="U28" s="402"/>
      <c r="V28" s="402"/>
      <c r="W28" s="402"/>
      <c r="X28" s="1057" t="s">
        <v>1048</v>
      </c>
      <c r="Y28" s="1057"/>
      <c r="Z28" s="1057"/>
      <c r="AA28" s="1057"/>
      <c r="AB28" s="348"/>
      <c r="AC28" s="1069" t="str">
        <f>IF($AC$25="","",VLOOKUP($AC$25,会社名検索用,2,FALSE))</f>
        <v>下請　次郎3</v>
      </c>
      <c r="AD28" s="1069"/>
      <c r="AE28" s="1069"/>
      <c r="AF28" s="1069"/>
      <c r="AG28" s="1069"/>
      <c r="AH28" s="1069"/>
      <c r="AI28" s="1069"/>
      <c r="AJ28" s="1069"/>
      <c r="AK28" s="1069"/>
      <c r="AL28" s="1069"/>
      <c r="AM28" s="1069"/>
      <c r="AN28" s="402"/>
      <c r="AO28" s="402"/>
      <c r="AP28" s="374"/>
      <c r="AQ28" s="348"/>
      <c r="AR28" s="351"/>
      <c r="AS28" s="980" t="s">
        <v>1060</v>
      </c>
      <c r="AT28" s="980"/>
      <c r="AU28" s="980"/>
      <c r="AV28" s="980"/>
      <c r="AW28" s="980"/>
      <c r="AX28" s="353"/>
      <c r="AY28" s="983" t="s">
        <v>183</v>
      </c>
      <c r="AZ28" s="984"/>
      <c r="BA28" s="984"/>
      <c r="BB28" s="984"/>
      <c r="BC28" s="984"/>
      <c r="BD28" s="984"/>
      <c r="BE28" s="984"/>
      <c r="BF28" s="984"/>
      <c r="BG28" s="984"/>
      <c r="BH28" s="984"/>
      <c r="BI28" s="983" t="s">
        <v>1061</v>
      </c>
      <c r="BJ28" s="984"/>
      <c r="BK28" s="984"/>
      <c r="BL28" s="984"/>
      <c r="BM28" s="984"/>
      <c r="BN28" s="984"/>
      <c r="BO28" s="984"/>
      <c r="BP28" s="984"/>
      <c r="BQ28" s="984"/>
      <c r="BR28" s="984"/>
      <c r="BS28" s="984"/>
      <c r="BT28" s="984"/>
      <c r="BU28" s="984"/>
      <c r="BV28" s="984"/>
      <c r="BW28" s="983" t="s">
        <v>1062</v>
      </c>
      <c r="BX28" s="984"/>
      <c r="BY28" s="984"/>
      <c r="BZ28" s="984"/>
      <c r="CA28" s="984"/>
      <c r="CB28" s="984"/>
      <c r="CC28" s="984"/>
      <c r="CD28" s="984"/>
      <c r="CE28" s="984"/>
      <c r="CF28" s="987"/>
    </row>
    <row r="29" spans="1:84" ht="14.25" x14ac:dyDescent="0.15">
      <c r="A29" s="347"/>
      <c r="B29" s="1067" t="s">
        <v>1063</v>
      </c>
      <c r="C29" s="1067"/>
      <c r="D29" s="1067"/>
      <c r="E29" s="1067"/>
      <c r="F29" s="1067"/>
      <c r="G29" s="1067"/>
      <c r="H29" s="1067"/>
      <c r="I29" s="1067"/>
      <c r="J29" s="1067"/>
      <c r="K29" s="1067"/>
      <c r="L29" s="1067"/>
      <c r="M29" s="1067"/>
      <c r="N29" s="1067"/>
      <c r="O29" s="1067"/>
      <c r="P29" s="1067"/>
      <c r="Q29" s="1067"/>
      <c r="R29" s="1067"/>
      <c r="S29" s="1067"/>
      <c r="T29" s="1067"/>
      <c r="U29" s="1067"/>
      <c r="V29" s="1067"/>
      <c r="W29" s="1067"/>
      <c r="X29" s="1067"/>
      <c r="Y29" s="1067"/>
      <c r="Z29" s="1067"/>
      <c r="AA29" s="1067"/>
      <c r="AB29" s="1067"/>
      <c r="AC29" s="1067"/>
      <c r="AD29" s="1067"/>
      <c r="AE29" s="1067"/>
      <c r="AF29" s="1067"/>
      <c r="AG29" s="1067"/>
      <c r="AH29" s="1067"/>
      <c r="AI29" s="1067"/>
      <c r="AJ29" s="1067"/>
      <c r="AK29" s="1067"/>
      <c r="AL29" s="1067"/>
      <c r="AM29" s="1067"/>
      <c r="AN29" s="1067"/>
      <c r="AO29" s="1067"/>
      <c r="AP29" s="375"/>
      <c r="AQ29" s="348"/>
      <c r="AR29" s="346"/>
      <c r="AS29" s="981"/>
      <c r="AT29" s="981"/>
      <c r="AU29" s="981"/>
      <c r="AV29" s="981"/>
      <c r="AW29" s="981"/>
      <c r="AX29" s="348"/>
      <c r="AY29" s="985"/>
      <c r="AZ29" s="986"/>
      <c r="BA29" s="986"/>
      <c r="BB29" s="986"/>
      <c r="BC29" s="986"/>
      <c r="BD29" s="986"/>
      <c r="BE29" s="986"/>
      <c r="BF29" s="986"/>
      <c r="BG29" s="986"/>
      <c r="BH29" s="986"/>
      <c r="BI29" s="985"/>
      <c r="BJ29" s="986"/>
      <c r="BK29" s="986"/>
      <c r="BL29" s="986"/>
      <c r="BM29" s="986"/>
      <c r="BN29" s="986"/>
      <c r="BO29" s="986"/>
      <c r="BP29" s="986"/>
      <c r="BQ29" s="986"/>
      <c r="BR29" s="986"/>
      <c r="BS29" s="986"/>
      <c r="BT29" s="986"/>
      <c r="BU29" s="986"/>
      <c r="BV29" s="986"/>
      <c r="BW29" s="985"/>
      <c r="BX29" s="986"/>
      <c r="BY29" s="986"/>
      <c r="BZ29" s="986"/>
      <c r="CA29" s="986"/>
      <c r="CB29" s="986"/>
      <c r="CC29" s="986"/>
      <c r="CD29" s="986"/>
      <c r="CE29" s="986"/>
      <c r="CF29" s="988"/>
    </row>
    <row r="30" spans="1:84" ht="14.25" customHeight="1" x14ac:dyDescent="0.15">
      <c r="A30" s="358"/>
      <c r="B30" s="1068"/>
      <c r="C30" s="1068"/>
      <c r="D30" s="1068"/>
      <c r="E30" s="1068"/>
      <c r="F30" s="1068"/>
      <c r="G30" s="1068"/>
      <c r="H30" s="1068"/>
      <c r="I30" s="1068"/>
      <c r="J30" s="1068"/>
      <c r="K30" s="1068"/>
      <c r="L30" s="1068"/>
      <c r="M30" s="1068"/>
      <c r="N30" s="1068"/>
      <c r="O30" s="1068"/>
      <c r="P30" s="1068"/>
      <c r="Q30" s="1068"/>
      <c r="R30" s="1068"/>
      <c r="S30" s="1068"/>
      <c r="T30" s="1068"/>
      <c r="U30" s="1068"/>
      <c r="V30" s="1068"/>
      <c r="W30" s="1068"/>
      <c r="X30" s="1068"/>
      <c r="Y30" s="1068"/>
      <c r="Z30" s="1068"/>
      <c r="AA30" s="1068"/>
      <c r="AB30" s="1068"/>
      <c r="AC30" s="1068"/>
      <c r="AD30" s="1068"/>
      <c r="AE30" s="1068"/>
      <c r="AF30" s="1068"/>
      <c r="AG30" s="1068"/>
      <c r="AH30" s="1068"/>
      <c r="AI30" s="1068"/>
      <c r="AJ30" s="1068"/>
      <c r="AK30" s="1068"/>
      <c r="AL30" s="1068"/>
      <c r="AM30" s="1068"/>
      <c r="AN30" s="1068"/>
      <c r="AO30" s="1068"/>
      <c r="AP30" s="375"/>
      <c r="AQ30" s="348"/>
      <c r="AR30" s="346"/>
      <c r="AS30" s="981"/>
      <c r="AT30" s="981"/>
      <c r="AU30" s="981"/>
      <c r="AV30" s="981"/>
      <c r="AW30" s="981"/>
      <c r="AX30" s="348"/>
      <c r="AY30" s="968" t="str">
        <f>IF($AY$15="","",VLOOKUP($AY$15,会社名検索用,12,FALSE))</f>
        <v>警備</v>
      </c>
      <c r="AZ30" s="969"/>
      <c r="BA30" s="969"/>
      <c r="BB30" s="969"/>
      <c r="BC30" s="969"/>
      <c r="BD30" s="969"/>
      <c r="BE30" s="969"/>
      <c r="BF30" s="1031" t="s">
        <v>1064</v>
      </c>
      <c r="BG30" s="1031"/>
      <c r="BH30" s="1031"/>
      <c r="BI30" s="1013" t="str">
        <f>IF($AY$15="","",VLOOKUP($AY$15,会社名検索用,13,FALSE)&amp;" "&amp;CHAR(10)&amp;VLOOKUP($AY$15,会社名検索用,14,FALSE))</f>
        <v>北海道公安委員会 
警備</v>
      </c>
      <c r="BJ30" s="1014"/>
      <c r="BK30" s="1014"/>
      <c r="BL30" s="1014"/>
      <c r="BM30" s="1014"/>
      <c r="BN30" s="1014"/>
      <c r="BO30" s="978" t="s">
        <v>1065</v>
      </c>
      <c r="BP30" s="978"/>
      <c r="BQ30" s="1037" t="str">
        <f>IF($AY$15="","",VLOOKUP($AY$15,会社名検索用,16,FALSE))</f>
        <v>10000887</v>
      </c>
      <c r="BR30" s="1037"/>
      <c r="BS30" s="1037"/>
      <c r="BT30" s="1037"/>
      <c r="BU30" s="978" t="s">
        <v>1066</v>
      </c>
      <c r="BV30" s="978"/>
      <c r="BW30" s="1051">
        <f>IF($AY$15="","",VLOOKUP($AY$15,会社名検索用,17,FALSE))</f>
        <v>43445</v>
      </c>
      <c r="BX30" s="1052"/>
      <c r="BY30" s="1052"/>
      <c r="BZ30" s="1052"/>
      <c r="CA30" s="1052"/>
      <c r="CB30" s="1052"/>
      <c r="CC30" s="1052"/>
      <c r="CD30" s="1052"/>
      <c r="CE30" s="1052"/>
      <c r="CF30" s="1053"/>
    </row>
    <row r="31" spans="1:84" ht="13.5" x14ac:dyDescent="0.15">
      <c r="A31" s="351"/>
      <c r="B31" s="1060" t="s">
        <v>1055</v>
      </c>
      <c r="C31" s="1060"/>
      <c r="D31" s="1060"/>
      <c r="E31" s="1060"/>
      <c r="F31" s="1060"/>
      <c r="G31" s="353"/>
      <c r="H31" s="351"/>
      <c r="I31" s="1063" t="str">
        <f>'11_基本情報入力'!$B$4</f>
        <v>一般国道３６号　千歳市　錦町改良外一連工事</v>
      </c>
      <c r="J31" s="1063"/>
      <c r="K31" s="1063"/>
      <c r="L31" s="1063"/>
      <c r="M31" s="1063"/>
      <c r="N31" s="1063"/>
      <c r="O31" s="1063"/>
      <c r="P31" s="1063"/>
      <c r="Q31" s="1063"/>
      <c r="R31" s="1063"/>
      <c r="S31" s="1063"/>
      <c r="T31" s="1063"/>
      <c r="U31" s="1063"/>
      <c r="V31" s="1063"/>
      <c r="W31" s="1063"/>
      <c r="X31" s="1063"/>
      <c r="Y31" s="1063"/>
      <c r="Z31" s="1063"/>
      <c r="AA31" s="1063"/>
      <c r="AB31" s="1063"/>
      <c r="AC31" s="1063"/>
      <c r="AD31" s="1063"/>
      <c r="AE31" s="1063"/>
      <c r="AF31" s="1063"/>
      <c r="AG31" s="1063"/>
      <c r="AH31" s="1063"/>
      <c r="AI31" s="1063"/>
      <c r="AJ31" s="1063"/>
      <c r="AK31" s="1063"/>
      <c r="AL31" s="1063"/>
      <c r="AM31" s="1063"/>
      <c r="AN31" s="1063"/>
      <c r="AO31" s="1064"/>
      <c r="AP31" s="348"/>
      <c r="AQ31" s="348"/>
      <c r="AR31" s="346"/>
      <c r="AS31" s="981"/>
      <c r="AT31" s="981"/>
      <c r="AU31" s="981"/>
      <c r="AV31" s="981"/>
      <c r="AW31" s="981"/>
      <c r="AX31" s="348"/>
      <c r="AY31" s="971"/>
      <c r="AZ31" s="972"/>
      <c r="BA31" s="972"/>
      <c r="BB31" s="972"/>
      <c r="BC31" s="972"/>
      <c r="BD31" s="972"/>
      <c r="BE31" s="972"/>
      <c r="BF31" s="986"/>
      <c r="BG31" s="986"/>
      <c r="BH31" s="986"/>
      <c r="BI31" s="1015"/>
      <c r="BJ31" s="1016"/>
      <c r="BK31" s="1016"/>
      <c r="BL31" s="1016"/>
      <c r="BM31" s="1016"/>
      <c r="BN31" s="1016"/>
      <c r="BO31" s="979"/>
      <c r="BP31" s="979"/>
      <c r="BQ31" s="1039"/>
      <c r="BR31" s="1039"/>
      <c r="BS31" s="1039"/>
      <c r="BT31" s="1039"/>
      <c r="BU31" s="979"/>
      <c r="BV31" s="979"/>
      <c r="BW31" s="1054"/>
      <c r="BX31" s="1055"/>
      <c r="BY31" s="1055"/>
      <c r="BZ31" s="1055"/>
      <c r="CA31" s="1055"/>
      <c r="CB31" s="1055"/>
      <c r="CC31" s="1055"/>
      <c r="CD31" s="1055"/>
      <c r="CE31" s="1055"/>
      <c r="CF31" s="1056"/>
    </row>
    <row r="32" spans="1:84" ht="13.5" customHeight="1" x14ac:dyDescent="0.15">
      <c r="A32" s="346"/>
      <c r="B32" s="1061"/>
      <c r="C32" s="1061"/>
      <c r="D32" s="1061"/>
      <c r="E32" s="1061"/>
      <c r="F32" s="1061"/>
      <c r="G32" s="348"/>
      <c r="H32" s="346"/>
      <c r="I32" s="989" t="str">
        <f>IF($AC$25="","",VLOOKUP($AC$25,会社名検索用,7,FALSE))</f>
        <v>踏掛版工、構造物撤去工、情報ボックス工、旧橋撤去工、仮設工</v>
      </c>
      <c r="J32" s="989"/>
      <c r="K32" s="989"/>
      <c r="L32" s="989"/>
      <c r="M32" s="989"/>
      <c r="N32" s="989"/>
      <c r="O32" s="989"/>
      <c r="P32" s="989"/>
      <c r="Q32" s="989"/>
      <c r="R32" s="989"/>
      <c r="S32" s="989"/>
      <c r="T32" s="989"/>
      <c r="U32" s="989"/>
      <c r="V32" s="989"/>
      <c r="W32" s="989"/>
      <c r="X32" s="989"/>
      <c r="Y32" s="989"/>
      <c r="Z32" s="989"/>
      <c r="AA32" s="989"/>
      <c r="AB32" s="989"/>
      <c r="AC32" s="989"/>
      <c r="AD32" s="989"/>
      <c r="AE32" s="989"/>
      <c r="AF32" s="989"/>
      <c r="AG32" s="989"/>
      <c r="AH32" s="989"/>
      <c r="AI32" s="989"/>
      <c r="AJ32" s="989"/>
      <c r="AK32" s="989"/>
      <c r="AL32" s="989"/>
      <c r="AM32" s="989"/>
      <c r="AN32" s="989"/>
      <c r="AO32" s="990"/>
      <c r="AP32" s="348"/>
      <c r="AQ32" s="348"/>
      <c r="AR32" s="346"/>
      <c r="AS32" s="981"/>
      <c r="AT32" s="981"/>
      <c r="AU32" s="981"/>
      <c r="AV32" s="981"/>
      <c r="AW32" s="981"/>
      <c r="AX32" s="348"/>
      <c r="AY32" s="968" t="str">
        <f>IF($AY$15="","",VLOOKUP($AY$15,会社名検索用,19,FALSE))</f>
        <v>警備</v>
      </c>
      <c r="AZ32" s="969"/>
      <c r="BA32" s="969"/>
      <c r="BB32" s="969"/>
      <c r="BC32" s="969"/>
      <c r="BD32" s="969"/>
      <c r="BE32" s="969"/>
      <c r="BF32" s="1031" t="s">
        <v>15</v>
      </c>
      <c r="BG32" s="1031"/>
      <c r="BH32" s="1031"/>
      <c r="BI32" s="1013" t="str">
        <f>IF($AY$15="","",VLOOKUP($AY$15,会社名検索用,20,FALSE)&amp;" "&amp;CHAR(10)&amp;VLOOKUP($AY$15,会社名検索用,21,FALSE))</f>
        <v>北海道運輸局長 
特定</v>
      </c>
      <c r="BJ32" s="1014"/>
      <c r="BK32" s="1014"/>
      <c r="BL32" s="1014"/>
      <c r="BM32" s="1014"/>
      <c r="BN32" s="1014"/>
      <c r="BO32" s="978" t="s">
        <v>16</v>
      </c>
      <c r="BP32" s="978"/>
      <c r="BQ32" s="1037" t="str">
        <f>IF($AY$15="","",VLOOKUP($AY$15,会社名検索用,23,FALSE))</f>
        <v>00004</v>
      </c>
      <c r="BR32" s="1037"/>
      <c r="BS32" s="1037"/>
      <c r="BT32" s="1037"/>
      <c r="BU32" s="978" t="s">
        <v>6</v>
      </c>
      <c r="BV32" s="978"/>
      <c r="BW32" s="1051">
        <f>IF($AY$15="","",VLOOKUP($AY$15,会社名検索用,24,FALSE))</f>
        <v>44200</v>
      </c>
      <c r="BX32" s="1052"/>
      <c r="BY32" s="1052"/>
      <c r="BZ32" s="1052"/>
      <c r="CA32" s="1052"/>
      <c r="CB32" s="1052"/>
      <c r="CC32" s="1052"/>
      <c r="CD32" s="1052"/>
      <c r="CE32" s="1052"/>
      <c r="CF32" s="1053"/>
    </row>
    <row r="33" spans="1:84" ht="13.5" x14ac:dyDescent="0.15">
      <c r="A33" s="356"/>
      <c r="B33" s="1062"/>
      <c r="C33" s="1062"/>
      <c r="D33" s="1062"/>
      <c r="E33" s="1062"/>
      <c r="F33" s="1062"/>
      <c r="G33" s="358"/>
      <c r="H33" s="356"/>
      <c r="I33" s="991"/>
      <c r="J33" s="991"/>
      <c r="K33" s="991"/>
      <c r="L33" s="991"/>
      <c r="M33" s="991"/>
      <c r="N33" s="991"/>
      <c r="O33" s="991"/>
      <c r="P33" s="991"/>
      <c r="Q33" s="991"/>
      <c r="R33" s="991"/>
      <c r="S33" s="991"/>
      <c r="T33" s="991"/>
      <c r="U33" s="991"/>
      <c r="V33" s="991"/>
      <c r="W33" s="991"/>
      <c r="X33" s="991"/>
      <c r="Y33" s="991"/>
      <c r="Z33" s="991"/>
      <c r="AA33" s="991"/>
      <c r="AB33" s="991"/>
      <c r="AC33" s="991"/>
      <c r="AD33" s="991"/>
      <c r="AE33" s="991"/>
      <c r="AF33" s="991"/>
      <c r="AG33" s="991"/>
      <c r="AH33" s="991"/>
      <c r="AI33" s="991"/>
      <c r="AJ33" s="991"/>
      <c r="AK33" s="991"/>
      <c r="AL33" s="991"/>
      <c r="AM33" s="991"/>
      <c r="AN33" s="991"/>
      <c r="AO33" s="992"/>
      <c r="AP33" s="348"/>
      <c r="AQ33" s="348"/>
      <c r="AR33" s="356"/>
      <c r="AS33" s="982"/>
      <c r="AT33" s="982"/>
      <c r="AU33" s="982"/>
      <c r="AV33" s="982"/>
      <c r="AW33" s="982"/>
      <c r="AX33" s="358"/>
      <c r="AY33" s="971"/>
      <c r="AZ33" s="972"/>
      <c r="BA33" s="972"/>
      <c r="BB33" s="972"/>
      <c r="BC33" s="972"/>
      <c r="BD33" s="972"/>
      <c r="BE33" s="972"/>
      <c r="BF33" s="986"/>
      <c r="BG33" s="986"/>
      <c r="BH33" s="986"/>
      <c r="BI33" s="1015"/>
      <c r="BJ33" s="1016"/>
      <c r="BK33" s="1016"/>
      <c r="BL33" s="1016"/>
      <c r="BM33" s="1016"/>
      <c r="BN33" s="1016"/>
      <c r="BO33" s="979"/>
      <c r="BP33" s="979"/>
      <c r="BQ33" s="1039"/>
      <c r="BR33" s="1039"/>
      <c r="BS33" s="1039"/>
      <c r="BT33" s="1039"/>
      <c r="BU33" s="979"/>
      <c r="BV33" s="979"/>
      <c r="BW33" s="1054"/>
      <c r="BX33" s="1055"/>
      <c r="BY33" s="1055"/>
      <c r="BZ33" s="1055"/>
      <c r="CA33" s="1055"/>
      <c r="CB33" s="1055"/>
      <c r="CC33" s="1055"/>
      <c r="CD33" s="1055"/>
      <c r="CE33" s="1055"/>
      <c r="CF33" s="1056"/>
    </row>
    <row r="34" spans="1:84" ht="13.5" customHeight="1" x14ac:dyDescent="0.15">
      <c r="A34" s="346"/>
      <c r="B34" s="1057" t="s">
        <v>103</v>
      </c>
      <c r="C34" s="1057"/>
      <c r="D34" s="1057"/>
      <c r="E34" s="1057"/>
      <c r="F34" s="1057"/>
      <c r="G34" s="348"/>
      <c r="H34" s="367" t="s">
        <v>1057</v>
      </c>
      <c r="I34" s="368" t="s">
        <v>1058</v>
      </c>
      <c r="J34" s="368"/>
      <c r="K34" s="1059">
        <f>IF($AC$25="","",VLOOKUP($AC$25,会社名検索用,8,FALSE))</f>
        <v>43948</v>
      </c>
      <c r="L34" s="1059"/>
      <c r="M34" s="1059"/>
      <c r="N34" s="1059"/>
      <c r="O34" s="1059"/>
      <c r="P34" s="1059"/>
      <c r="Q34" s="1059"/>
      <c r="R34" s="1059"/>
      <c r="S34" s="1059"/>
      <c r="T34" s="1059"/>
      <c r="U34" s="1059"/>
      <c r="V34" s="376"/>
      <c r="W34" s="981" t="s">
        <v>1067</v>
      </c>
      <c r="X34" s="981"/>
      <c r="Y34" s="981"/>
      <c r="Z34" s="981"/>
      <c r="AA34" s="981"/>
      <c r="AB34" s="348"/>
      <c r="AC34" s="1051">
        <f>IF($AC$25="","",VLOOKUP($AC$25,会社名検索用,10,FALSE))</f>
        <v>43942</v>
      </c>
      <c r="AD34" s="1052"/>
      <c r="AE34" s="1052"/>
      <c r="AF34" s="1052"/>
      <c r="AG34" s="1052"/>
      <c r="AH34" s="1052"/>
      <c r="AI34" s="1052"/>
      <c r="AJ34" s="1052"/>
      <c r="AK34" s="1052"/>
      <c r="AL34" s="1052"/>
      <c r="AM34" s="1052"/>
      <c r="AN34" s="1052"/>
      <c r="AO34" s="1053"/>
      <c r="AP34" s="377"/>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8"/>
      <c r="BY34" s="348"/>
      <c r="BZ34" s="348"/>
      <c r="CA34" s="348"/>
      <c r="CB34" s="348"/>
      <c r="CC34" s="348"/>
      <c r="CD34" s="348"/>
      <c r="CE34" s="348"/>
      <c r="CF34" s="353"/>
    </row>
    <row r="35" spans="1:84" ht="13.5" x14ac:dyDescent="0.15">
      <c r="A35" s="346"/>
      <c r="B35" s="1057"/>
      <c r="C35" s="1057"/>
      <c r="D35" s="1057"/>
      <c r="E35" s="1057"/>
      <c r="F35" s="1057"/>
      <c r="G35" s="348"/>
      <c r="H35" s="367"/>
      <c r="I35" s="368"/>
      <c r="J35" s="368"/>
      <c r="K35" s="368"/>
      <c r="L35" s="368"/>
      <c r="M35" s="368"/>
      <c r="N35" s="368"/>
      <c r="O35" s="368"/>
      <c r="P35" s="368"/>
      <c r="Q35" s="368"/>
      <c r="R35" s="368"/>
      <c r="S35" s="368"/>
      <c r="T35" s="368"/>
      <c r="U35" s="368"/>
      <c r="V35" s="376"/>
      <c r="W35" s="981"/>
      <c r="X35" s="981"/>
      <c r="Y35" s="981"/>
      <c r="Z35" s="981"/>
      <c r="AA35" s="981"/>
      <c r="AB35" s="348"/>
      <c r="AC35" s="1051"/>
      <c r="AD35" s="1052"/>
      <c r="AE35" s="1052"/>
      <c r="AF35" s="1052"/>
      <c r="AG35" s="1052"/>
      <c r="AH35" s="1052"/>
      <c r="AI35" s="1052"/>
      <c r="AJ35" s="1052"/>
      <c r="AK35" s="1052"/>
      <c r="AL35" s="1052"/>
      <c r="AM35" s="1052"/>
      <c r="AN35" s="1052"/>
      <c r="AO35" s="1053"/>
      <c r="AP35" s="377"/>
      <c r="AQ35" s="348"/>
      <c r="AR35" s="351"/>
      <c r="AS35" s="954" t="s">
        <v>1068</v>
      </c>
      <c r="AT35" s="954"/>
      <c r="AU35" s="954"/>
      <c r="AV35" s="954"/>
      <c r="AW35" s="954"/>
      <c r="AX35" s="353"/>
      <c r="AY35" s="983" t="s">
        <v>1069</v>
      </c>
      <c r="AZ35" s="954" t="s">
        <v>1070</v>
      </c>
      <c r="BA35" s="954"/>
      <c r="BB35" s="954"/>
      <c r="BC35" s="954"/>
      <c r="BD35" s="378"/>
      <c r="BE35" s="953" t="s">
        <v>1071</v>
      </c>
      <c r="BF35" s="954"/>
      <c r="BG35" s="954"/>
      <c r="BH35" s="954"/>
      <c r="BI35" s="954"/>
      <c r="BJ35" s="954"/>
      <c r="BK35" s="954"/>
      <c r="BL35" s="954"/>
      <c r="BM35" s="954"/>
      <c r="BN35" s="954"/>
      <c r="BO35" s="1034" t="s">
        <v>1072</v>
      </c>
      <c r="BP35" s="1034"/>
      <c r="BQ35" s="1034"/>
      <c r="BR35" s="1034"/>
      <c r="BS35" s="1034"/>
      <c r="BT35" s="1034"/>
      <c r="BU35" s="1034"/>
      <c r="BV35" s="1034"/>
      <c r="BW35" s="1050"/>
      <c r="BX35" s="953" t="s">
        <v>1073</v>
      </c>
      <c r="BY35" s="954"/>
      <c r="BZ35" s="954"/>
      <c r="CA35" s="954"/>
      <c r="CB35" s="954"/>
      <c r="CC35" s="954"/>
      <c r="CD35" s="954"/>
      <c r="CE35" s="954"/>
      <c r="CF35" s="959"/>
    </row>
    <row r="36" spans="1:84" ht="13.5" x14ac:dyDescent="0.15">
      <c r="A36" s="356"/>
      <c r="B36" s="1058"/>
      <c r="C36" s="1058"/>
      <c r="D36" s="1058"/>
      <c r="E36" s="1058"/>
      <c r="F36" s="1058"/>
      <c r="G36" s="358"/>
      <c r="H36" s="370"/>
      <c r="I36" s="371" t="s">
        <v>1059</v>
      </c>
      <c r="J36" s="371"/>
      <c r="K36" s="1065">
        <f>IF($AC$25="","",VLOOKUP($AC$25,会社名検索用,9,FALSE))</f>
        <v>44279</v>
      </c>
      <c r="L36" s="1065"/>
      <c r="M36" s="1065"/>
      <c r="N36" s="1065"/>
      <c r="O36" s="1065"/>
      <c r="P36" s="1065"/>
      <c r="Q36" s="1065"/>
      <c r="R36" s="1065"/>
      <c r="S36" s="1065"/>
      <c r="T36" s="1065"/>
      <c r="U36" s="1065"/>
      <c r="V36" s="379"/>
      <c r="W36" s="982"/>
      <c r="X36" s="982"/>
      <c r="Y36" s="982"/>
      <c r="Z36" s="982"/>
      <c r="AA36" s="982"/>
      <c r="AB36" s="358"/>
      <c r="AC36" s="1054"/>
      <c r="AD36" s="1055"/>
      <c r="AE36" s="1055"/>
      <c r="AF36" s="1055"/>
      <c r="AG36" s="1055"/>
      <c r="AH36" s="1055"/>
      <c r="AI36" s="1055"/>
      <c r="AJ36" s="1055"/>
      <c r="AK36" s="1055"/>
      <c r="AL36" s="1055"/>
      <c r="AM36" s="1055"/>
      <c r="AN36" s="1055"/>
      <c r="AO36" s="1056"/>
      <c r="AP36" s="377"/>
      <c r="AQ36" s="348"/>
      <c r="AR36" s="346"/>
      <c r="AS36" s="1033"/>
      <c r="AT36" s="1033"/>
      <c r="AU36" s="1033"/>
      <c r="AV36" s="1033"/>
      <c r="AW36" s="1033"/>
      <c r="AX36" s="348"/>
      <c r="AY36" s="1030"/>
      <c r="AZ36" s="1033"/>
      <c r="BA36" s="1033"/>
      <c r="BB36" s="1033"/>
      <c r="BC36" s="1033"/>
      <c r="BD36" s="380"/>
      <c r="BE36" s="957"/>
      <c r="BF36" s="958"/>
      <c r="BG36" s="958"/>
      <c r="BH36" s="958"/>
      <c r="BI36" s="958"/>
      <c r="BJ36" s="958"/>
      <c r="BK36" s="958"/>
      <c r="BL36" s="958"/>
      <c r="BM36" s="958"/>
      <c r="BN36" s="958"/>
      <c r="BO36" s="1034"/>
      <c r="BP36" s="1034"/>
      <c r="BQ36" s="1034"/>
      <c r="BR36" s="1034"/>
      <c r="BS36" s="1034"/>
      <c r="BT36" s="1034"/>
      <c r="BU36" s="1034"/>
      <c r="BV36" s="1034"/>
      <c r="BW36" s="1050"/>
      <c r="BX36" s="957"/>
      <c r="BY36" s="958"/>
      <c r="BZ36" s="958"/>
      <c r="CA36" s="958"/>
      <c r="CB36" s="958"/>
      <c r="CC36" s="958"/>
      <c r="CD36" s="958"/>
      <c r="CE36" s="958"/>
      <c r="CF36" s="961"/>
    </row>
    <row r="37" spans="1:84" ht="13.5" customHeight="1" x14ac:dyDescent="0.15">
      <c r="A37" s="353"/>
      <c r="B37" s="372"/>
      <c r="C37" s="365"/>
      <c r="D37" s="365"/>
      <c r="E37" s="365"/>
      <c r="F37" s="365"/>
      <c r="G37" s="365"/>
      <c r="H37" s="348"/>
      <c r="I37" s="348"/>
      <c r="J37" s="348"/>
      <c r="K37" s="348"/>
      <c r="L37" s="348"/>
      <c r="M37" s="348"/>
      <c r="N37" s="348"/>
      <c r="O37" s="348"/>
      <c r="P37" s="348"/>
      <c r="Q37" s="348"/>
      <c r="R37" s="348"/>
      <c r="S37" s="348"/>
      <c r="T37" s="348"/>
      <c r="U37" s="348"/>
      <c r="V37" s="348"/>
      <c r="W37" s="348"/>
      <c r="X37" s="365"/>
      <c r="Y37" s="365"/>
      <c r="Z37" s="365"/>
      <c r="AA37" s="365"/>
      <c r="AB37" s="348"/>
      <c r="AC37" s="374"/>
      <c r="AD37" s="374"/>
      <c r="AE37" s="374"/>
      <c r="AF37" s="374"/>
      <c r="AG37" s="374"/>
      <c r="AH37" s="374"/>
      <c r="AI37" s="374"/>
      <c r="AJ37" s="374"/>
      <c r="AK37" s="374"/>
      <c r="AL37" s="374"/>
      <c r="AM37" s="374"/>
      <c r="AN37" s="374"/>
      <c r="AO37" s="374"/>
      <c r="AP37" s="374"/>
      <c r="AQ37" s="348"/>
      <c r="AR37" s="346"/>
      <c r="AS37" s="1033"/>
      <c r="AT37" s="1033"/>
      <c r="AU37" s="1033"/>
      <c r="AV37" s="1033"/>
      <c r="AW37" s="1033"/>
      <c r="AX37" s="348"/>
      <c r="AY37" s="1030"/>
      <c r="AZ37" s="1033"/>
      <c r="BA37" s="1033"/>
      <c r="BB37" s="1033"/>
      <c r="BC37" s="1033"/>
      <c r="BD37" s="355"/>
      <c r="BE37" s="1036" t="str">
        <f>IF($AY$15="","",VLOOKUP($AY$15,会社名検索用,46,FALSE))</f>
        <v>加入</v>
      </c>
      <c r="BF37" s="1037"/>
      <c r="BG37" s="1037"/>
      <c r="BH37" s="1037"/>
      <c r="BI37" s="1037"/>
      <c r="BJ37" s="1037"/>
      <c r="BK37" s="1037"/>
      <c r="BL37" s="1037"/>
      <c r="BM37" s="1037"/>
      <c r="BN37" s="1037"/>
      <c r="BO37" s="1040" t="str">
        <f>IF($AY$15="","",VLOOKUP($AY$15,会社名検索用,48,FALSE))</f>
        <v>加入</v>
      </c>
      <c r="BP37" s="1041"/>
      <c r="BQ37" s="1041"/>
      <c r="BR37" s="1041"/>
      <c r="BS37" s="1041"/>
      <c r="BT37" s="1041"/>
      <c r="BU37" s="1041"/>
      <c r="BV37" s="1041"/>
      <c r="BW37" s="1038"/>
      <c r="BX37" s="1036" t="str">
        <f>IF($AY$15="","",VLOOKUP($AY$15,会社名検索用,50,FALSE))</f>
        <v>加入</v>
      </c>
      <c r="BY37" s="1037"/>
      <c r="BZ37" s="1037"/>
      <c r="CA37" s="1037"/>
      <c r="CB37" s="1037"/>
      <c r="CC37" s="1037"/>
      <c r="CD37" s="1037"/>
      <c r="CE37" s="1037"/>
      <c r="CF37" s="1044"/>
    </row>
    <row r="38" spans="1:84" ht="13.5" x14ac:dyDescent="0.15">
      <c r="A38" s="351"/>
      <c r="B38" s="980" t="s">
        <v>1060</v>
      </c>
      <c r="C38" s="980"/>
      <c r="D38" s="980"/>
      <c r="E38" s="980"/>
      <c r="F38" s="980"/>
      <c r="G38" s="353"/>
      <c r="H38" s="983" t="s">
        <v>183</v>
      </c>
      <c r="I38" s="984"/>
      <c r="J38" s="984"/>
      <c r="K38" s="984"/>
      <c r="L38" s="984"/>
      <c r="M38" s="984"/>
      <c r="N38" s="984"/>
      <c r="O38" s="984"/>
      <c r="P38" s="984"/>
      <c r="Q38" s="984"/>
      <c r="R38" s="983" t="s">
        <v>1061</v>
      </c>
      <c r="S38" s="984"/>
      <c r="T38" s="984"/>
      <c r="U38" s="984"/>
      <c r="V38" s="984"/>
      <c r="W38" s="984"/>
      <c r="X38" s="984"/>
      <c r="Y38" s="984"/>
      <c r="Z38" s="984"/>
      <c r="AA38" s="984"/>
      <c r="AB38" s="984"/>
      <c r="AC38" s="984"/>
      <c r="AD38" s="984"/>
      <c r="AE38" s="984"/>
      <c r="AF38" s="983" t="s">
        <v>1062</v>
      </c>
      <c r="AG38" s="984"/>
      <c r="AH38" s="984"/>
      <c r="AI38" s="984"/>
      <c r="AJ38" s="984"/>
      <c r="AK38" s="984"/>
      <c r="AL38" s="984"/>
      <c r="AM38" s="984"/>
      <c r="AN38" s="984"/>
      <c r="AO38" s="987"/>
      <c r="AP38" s="381"/>
      <c r="AQ38" s="348"/>
      <c r="AR38" s="346"/>
      <c r="AS38" s="1033"/>
      <c r="AT38" s="1033"/>
      <c r="AU38" s="1033"/>
      <c r="AV38" s="1033"/>
      <c r="AW38" s="1033"/>
      <c r="AX38" s="348"/>
      <c r="AY38" s="985"/>
      <c r="AZ38" s="958"/>
      <c r="BA38" s="958"/>
      <c r="BB38" s="958"/>
      <c r="BC38" s="958"/>
      <c r="BD38" s="357"/>
      <c r="BE38" s="1038"/>
      <c r="BF38" s="1039"/>
      <c r="BG38" s="1039"/>
      <c r="BH38" s="1039"/>
      <c r="BI38" s="1039"/>
      <c r="BJ38" s="1039"/>
      <c r="BK38" s="1039"/>
      <c r="BL38" s="1039"/>
      <c r="BM38" s="1039"/>
      <c r="BN38" s="1039"/>
      <c r="BO38" s="1042"/>
      <c r="BP38" s="1042"/>
      <c r="BQ38" s="1042"/>
      <c r="BR38" s="1042"/>
      <c r="BS38" s="1042"/>
      <c r="BT38" s="1042"/>
      <c r="BU38" s="1042"/>
      <c r="BV38" s="1042"/>
      <c r="BW38" s="1043"/>
      <c r="BX38" s="1038"/>
      <c r="BY38" s="1039"/>
      <c r="BZ38" s="1039"/>
      <c r="CA38" s="1039"/>
      <c r="CB38" s="1039"/>
      <c r="CC38" s="1039"/>
      <c r="CD38" s="1039"/>
      <c r="CE38" s="1039"/>
      <c r="CF38" s="1045"/>
    </row>
    <row r="39" spans="1:84" ht="13.5" x14ac:dyDescent="0.15">
      <c r="A39" s="346"/>
      <c r="B39" s="981"/>
      <c r="C39" s="981"/>
      <c r="D39" s="981"/>
      <c r="E39" s="981"/>
      <c r="F39" s="981"/>
      <c r="G39" s="348"/>
      <c r="H39" s="985"/>
      <c r="I39" s="986"/>
      <c r="J39" s="986"/>
      <c r="K39" s="986"/>
      <c r="L39" s="986"/>
      <c r="M39" s="986"/>
      <c r="N39" s="986"/>
      <c r="O39" s="986"/>
      <c r="P39" s="986"/>
      <c r="Q39" s="986"/>
      <c r="R39" s="985"/>
      <c r="S39" s="986"/>
      <c r="T39" s="986"/>
      <c r="U39" s="986"/>
      <c r="V39" s="986"/>
      <c r="W39" s="986"/>
      <c r="X39" s="986"/>
      <c r="Y39" s="986"/>
      <c r="Z39" s="986"/>
      <c r="AA39" s="986"/>
      <c r="AB39" s="986"/>
      <c r="AC39" s="986"/>
      <c r="AD39" s="986"/>
      <c r="AE39" s="986"/>
      <c r="AF39" s="985"/>
      <c r="AG39" s="986"/>
      <c r="AH39" s="986"/>
      <c r="AI39" s="986"/>
      <c r="AJ39" s="986"/>
      <c r="AK39" s="986"/>
      <c r="AL39" s="986"/>
      <c r="AM39" s="986"/>
      <c r="AN39" s="986"/>
      <c r="AO39" s="988"/>
      <c r="AP39" s="381"/>
      <c r="AQ39" s="348"/>
      <c r="AR39" s="346"/>
      <c r="AS39" s="1033"/>
      <c r="AT39" s="1033"/>
      <c r="AU39" s="1033"/>
      <c r="AV39" s="1033"/>
      <c r="AW39" s="1033"/>
      <c r="AX39" s="348"/>
      <c r="AY39" s="955" t="s">
        <v>1074</v>
      </c>
      <c r="AZ39" s="1046"/>
      <c r="BA39" s="1046"/>
      <c r="BB39" s="1046"/>
      <c r="BC39" s="1046"/>
      <c r="BD39" s="1046"/>
      <c r="BE39" s="1030" t="s">
        <v>1075</v>
      </c>
      <c r="BF39" s="1031"/>
      <c r="BG39" s="1031"/>
      <c r="BH39" s="1031"/>
      <c r="BI39" s="1031"/>
      <c r="BJ39" s="1031"/>
      <c r="BK39" s="1031"/>
      <c r="BL39" s="1030" t="s">
        <v>1071</v>
      </c>
      <c r="BM39" s="1031"/>
      <c r="BN39" s="1031"/>
      <c r="BO39" s="1031"/>
      <c r="BP39" s="1031"/>
      <c r="BQ39" s="1031"/>
      <c r="BR39" s="1031"/>
      <c r="BS39" s="1031"/>
      <c r="BT39" s="1030" t="s">
        <v>1072</v>
      </c>
      <c r="BU39" s="1031"/>
      <c r="BV39" s="1031"/>
      <c r="BW39" s="1031"/>
      <c r="BX39" s="1031"/>
      <c r="BY39" s="1031"/>
      <c r="BZ39" s="1031"/>
      <c r="CA39" s="1030" t="s">
        <v>1073</v>
      </c>
      <c r="CB39" s="1031"/>
      <c r="CC39" s="1031"/>
      <c r="CD39" s="1031"/>
      <c r="CE39" s="1031"/>
      <c r="CF39" s="1032"/>
    </row>
    <row r="40" spans="1:84" ht="13.5" customHeight="1" x14ac:dyDescent="0.15">
      <c r="A40" s="346"/>
      <c r="B40" s="981"/>
      <c r="C40" s="981"/>
      <c r="D40" s="981"/>
      <c r="E40" s="981"/>
      <c r="F40" s="981"/>
      <c r="G40" s="348"/>
      <c r="H40" s="968" t="str">
        <f>IF($AC$25="","",VLOOKUP($AC$25,会社名検索用,12,FALSE))</f>
        <v>とび・土工</v>
      </c>
      <c r="I40" s="969"/>
      <c r="J40" s="969"/>
      <c r="K40" s="969"/>
      <c r="L40" s="969"/>
      <c r="M40" s="969"/>
      <c r="N40" s="969"/>
      <c r="O40" s="1031" t="s">
        <v>1064</v>
      </c>
      <c r="P40" s="1031"/>
      <c r="Q40" s="1031"/>
      <c r="R40" s="1013" t="str">
        <f>IF($AC$25="","",VLOOKUP($AC$25,会社名検索用,13,FALSE)&amp;" "&amp;CHAR(10)&amp;VLOOKUP($AC$25,会社名検索用,14,FALSE))</f>
        <v>北海道知事 
一般</v>
      </c>
      <c r="S40" s="1014"/>
      <c r="T40" s="1014"/>
      <c r="U40" s="1014"/>
      <c r="V40" s="1014"/>
      <c r="W40" s="1014"/>
      <c r="X40" s="978" t="s">
        <v>1065</v>
      </c>
      <c r="Y40" s="978"/>
      <c r="Z40" s="1037" t="str">
        <f>IF($AC$25="","",VLOOKUP($AC$25,会社名検索用,16,FALSE))</f>
        <v>00556</v>
      </c>
      <c r="AA40" s="1037"/>
      <c r="AB40" s="1037"/>
      <c r="AC40" s="1037"/>
      <c r="AD40" s="978" t="s">
        <v>1066</v>
      </c>
      <c r="AE40" s="978"/>
      <c r="AF40" s="1051">
        <f>IF($AC$25="","",VLOOKUP($AC$25,会社名検索用,17,FALSE))</f>
        <v>43059</v>
      </c>
      <c r="AG40" s="1052"/>
      <c r="AH40" s="1052"/>
      <c r="AI40" s="1052"/>
      <c r="AJ40" s="1052"/>
      <c r="AK40" s="1052"/>
      <c r="AL40" s="1052"/>
      <c r="AM40" s="1052"/>
      <c r="AN40" s="1052"/>
      <c r="AO40" s="1053"/>
      <c r="AP40" s="348"/>
      <c r="AQ40" s="348"/>
      <c r="AR40" s="346"/>
      <c r="AS40" s="1033"/>
      <c r="AT40" s="1033"/>
      <c r="AU40" s="1033"/>
      <c r="AV40" s="1033"/>
      <c r="AW40" s="1033"/>
      <c r="AX40" s="348"/>
      <c r="AY40" s="1047"/>
      <c r="AZ40" s="1046"/>
      <c r="BA40" s="1046"/>
      <c r="BB40" s="1046"/>
      <c r="BC40" s="1046"/>
      <c r="BD40" s="1046"/>
      <c r="BE40" s="985"/>
      <c r="BF40" s="986"/>
      <c r="BG40" s="986"/>
      <c r="BH40" s="986"/>
      <c r="BI40" s="986"/>
      <c r="BJ40" s="986"/>
      <c r="BK40" s="986"/>
      <c r="BL40" s="985"/>
      <c r="BM40" s="986"/>
      <c r="BN40" s="986"/>
      <c r="BO40" s="986"/>
      <c r="BP40" s="986"/>
      <c r="BQ40" s="986"/>
      <c r="BR40" s="986"/>
      <c r="BS40" s="986"/>
      <c r="BT40" s="985"/>
      <c r="BU40" s="986"/>
      <c r="BV40" s="986"/>
      <c r="BW40" s="986"/>
      <c r="BX40" s="986"/>
      <c r="BY40" s="986"/>
      <c r="BZ40" s="986"/>
      <c r="CA40" s="985"/>
      <c r="CB40" s="986"/>
      <c r="CC40" s="986"/>
      <c r="CD40" s="986"/>
      <c r="CE40" s="986"/>
      <c r="CF40" s="988"/>
    </row>
    <row r="41" spans="1:84" ht="13.5" x14ac:dyDescent="0.15">
      <c r="A41" s="346"/>
      <c r="B41" s="981"/>
      <c r="C41" s="981"/>
      <c r="D41" s="981"/>
      <c r="E41" s="981"/>
      <c r="F41" s="981"/>
      <c r="G41" s="348"/>
      <c r="H41" s="971"/>
      <c r="I41" s="972"/>
      <c r="J41" s="972"/>
      <c r="K41" s="972"/>
      <c r="L41" s="972"/>
      <c r="M41" s="972"/>
      <c r="N41" s="972"/>
      <c r="O41" s="986"/>
      <c r="P41" s="986"/>
      <c r="Q41" s="986"/>
      <c r="R41" s="1015"/>
      <c r="S41" s="1016"/>
      <c r="T41" s="1016"/>
      <c r="U41" s="1016"/>
      <c r="V41" s="1016"/>
      <c r="W41" s="1016"/>
      <c r="X41" s="979"/>
      <c r="Y41" s="979"/>
      <c r="Z41" s="1039"/>
      <c r="AA41" s="1039"/>
      <c r="AB41" s="1039"/>
      <c r="AC41" s="1039"/>
      <c r="AD41" s="979"/>
      <c r="AE41" s="979"/>
      <c r="AF41" s="1054"/>
      <c r="AG41" s="1055"/>
      <c r="AH41" s="1055"/>
      <c r="AI41" s="1055"/>
      <c r="AJ41" s="1055"/>
      <c r="AK41" s="1055"/>
      <c r="AL41" s="1055"/>
      <c r="AM41" s="1055"/>
      <c r="AN41" s="1055"/>
      <c r="AO41" s="1056"/>
      <c r="AP41" s="348"/>
      <c r="AQ41" s="348"/>
      <c r="AR41" s="346"/>
      <c r="AS41" s="1033"/>
      <c r="AT41" s="1033"/>
      <c r="AU41" s="1033"/>
      <c r="AV41" s="1033"/>
      <c r="AW41" s="1033"/>
      <c r="AX41" s="348"/>
      <c r="AY41" s="1047"/>
      <c r="AZ41" s="1046"/>
      <c r="BA41" s="1046"/>
      <c r="BB41" s="1046"/>
      <c r="BC41" s="1046"/>
      <c r="BD41" s="1046"/>
      <c r="BE41" s="968" t="str">
        <f>IF($AY$15="","",VLOOKUP($AY$15,会社名検索用,44,FALSE))</f>
        <v>本社</v>
      </c>
      <c r="BF41" s="969"/>
      <c r="BG41" s="969"/>
      <c r="BH41" s="969"/>
      <c r="BI41" s="969"/>
      <c r="BJ41" s="969"/>
      <c r="BK41" s="969"/>
      <c r="BL41" s="968" t="str">
        <f>IF($AY$15="","",VLOOKUP($AY$15,会社名検索用,45,FALSE))</f>
        <v>9XヲクX8X6X</v>
      </c>
      <c r="BM41" s="969"/>
      <c r="BN41" s="969"/>
      <c r="BO41" s="969"/>
      <c r="BP41" s="969"/>
      <c r="BQ41" s="969"/>
      <c r="BR41" s="969"/>
      <c r="BS41" s="969"/>
      <c r="BT41" s="968" t="str">
        <f>IF($AY$15="","",VLOOKUP($AY$15,会社名検索用,47,FALSE))</f>
        <v>9XヲクX8X6X</v>
      </c>
      <c r="BU41" s="969"/>
      <c r="BV41" s="969"/>
      <c r="BW41" s="969"/>
      <c r="BX41" s="969"/>
      <c r="BY41" s="969"/>
      <c r="BZ41" s="969"/>
      <c r="CA41" s="968" t="str">
        <f>IF($AY$15="","",VLOOKUP($AY$15,会社名検索用,49,FALSE))</f>
        <v>XXXX-6X6X69X-7</v>
      </c>
      <c r="CB41" s="969"/>
      <c r="CC41" s="969"/>
      <c r="CD41" s="969"/>
      <c r="CE41" s="969"/>
      <c r="CF41" s="970"/>
    </row>
    <row r="42" spans="1:84" ht="13.5" customHeight="1" x14ac:dyDescent="0.15">
      <c r="A42" s="346"/>
      <c r="B42" s="981"/>
      <c r="C42" s="981"/>
      <c r="D42" s="981"/>
      <c r="E42" s="981"/>
      <c r="F42" s="981"/>
      <c r="G42" s="348"/>
      <c r="H42" s="968" t="str">
        <f>IF($AC$25="","",VLOOKUP($AC$25,会社名検索用,19,FALSE))</f>
        <v>警備</v>
      </c>
      <c r="I42" s="969"/>
      <c r="J42" s="969"/>
      <c r="K42" s="969"/>
      <c r="L42" s="969"/>
      <c r="M42" s="969"/>
      <c r="N42" s="969"/>
      <c r="O42" s="1031" t="s">
        <v>15</v>
      </c>
      <c r="P42" s="1031"/>
      <c r="Q42" s="1031"/>
      <c r="R42" s="1013" t="str">
        <f>IF($AC$25="","",VLOOKUP($AC$25,会社名検索用,20,FALSE)&amp;" "&amp;CHAR(10)&amp;VLOOKUP($AC$25,会社名検索用,21,FALSE))</f>
        <v>北海道運輸局長 
特定</v>
      </c>
      <c r="S42" s="1014"/>
      <c r="T42" s="1014"/>
      <c r="U42" s="1014"/>
      <c r="V42" s="1014"/>
      <c r="W42" s="1014"/>
      <c r="X42" s="978" t="s">
        <v>16</v>
      </c>
      <c r="Y42" s="978"/>
      <c r="Z42" s="1037" t="str">
        <f>IF($AC$25="","",VLOOKUP($AC$25,会社名検索用,23,FALSE))</f>
        <v>00003</v>
      </c>
      <c r="AA42" s="1037"/>
      <c r="AB42" s="1037"/>
      <c r="AC42" s="1037"/>
      <c r="AD42" s="978" t="s">
        <v>6</v>
      </c>
      <c r="AE42" s="978"/>
      <c r="AF42" s="1051">
        <f>IF($AC$25="","",VLOOKUP($AC$25,会社名検索用,24,FALSE))</f>
        <v>44199</v>
      </c>
      <c r="AG42" s="1052"/>
      <c r="AH42" s="1052"/>
      <c r="AI42" s="1052"/>
      <c r="AJ42" s="1052"/>
      <c r="AK42" s="1052"/>
      <c r="AL42" s="1052"/>
      <c r="AM42" s="1052"/>
      <c r="AN42" s="1052"/>
      <c r="AO42" s="1053"/>
      <c r="AP42" s="348"/>
      <c r="AQ42" s="348"/>
      <c r="AR42" s="356"/>
      <c r="AS42" s="958"/>
      <c r="AT42" s="958"/>
      <c r="AU42" s="958"/>
      <c r="AV42" s="958"/>
      <c r="AW42" s="958"/>
      <c r="AX42" s="358"/>
      <c r="AY42" s="1048"/>
      <c r="AZ42" s="1049"/>
      <c r="BA42" s="1049"/>
      <c r="BB42" s="1049"/>
      <c r="BC42" s="1049"/>
      <c r="BD42" s="1049"/>
      <c r="BE42" s="971"/>
      <c r="BF42" s="972"/>
      <c r="BG42" s="972"/>
      <c r="BH42" s="972"/>
      <c r="BI42" s="972"/>
      <c r="BJ42" s="972"/>
      <c r="BK42" s="972"/>
      <c r="BL42" s="971"/>
      <c r="BM42" s="972"/>
      <c r="BN42" s="972"/>
      <c r="BO42" s="972"/>
      <c r="BP42" s="972"/>
      <c r="BQ42" s="972"/>
      <c r="BR42" s="972"/>
      <c r="BS42" s="972"/>
      <c r="BT42" s="971"/>
      <c r="BU42" s="972"/>
      <c r="BV42" s="972"/>
      <c r="BW42" s="972"/>
      <c r="BX42" s="972"/>
      <c r="BY42" s="972"/>
      <c r="BZ42" s="972"/>
      <c r="CA42" s="971"/>
      <c r="CB42" s="972"/>
      <c r="CC42" s="972"/>
      <c r="CD42" s="972"/>
      <c r="CE42" s="972"/>
      <c r="CF42" s="973"/>
    </row>
    <row r="43" spans="1:84" ht="13.5" x14ac:dyDescent="0.15">
      <c r="A43" s="356"/>
      <c r="B43" s="982"/>
      <c r="C43" s="982"/>
      <c r="D43" s="982"/>
      <c r="E43" s="982"/>
      <c r="F43" s="982"/>
      <c r="G43" s="358"/>
      <c r="H43" s="971"/>
      <c r="I43" s="972"/>
      <c r="J43" s="972"/>
      <c r="K43" s="972"/>
      <c r="L43" s="972"/>
      <c r="M43" s="972"/>
      <c r="N43" s="972"/>
      <c r="O43" s="986"/>
      <c r="P43" s="986"/>
      <c r="Q43" s="986"/>
      <c r="R43" s="1015"/>
      <c r="S43" s="1016"/>
      <c r="T43" s="1016"/>
      <c r="U43" s="1016"/>
      <c r="V43" s="1016"/>
      <c r="W43" s="1016"/>
      <c r="X43" s="979"/>
      <c r="Y43" s="979"/>
      <c r="Z43" s="1039"/>
      <c r="AA43" s="1039"/>
      <c r="AB43" s="1039"/>
      <c r="AC43" s="1039"/>
      <c r="AD43" s="979"/>
      <c r="AE43" s="979"/>
      <c r="AF43" s="1054"/>
      <c r="AG43" s="1055"/>
      <c r="AH43" s="1055"/>
      <c r="AI43" s="1055"/>
      <c r="AJ43" s="1055"/>
      <c r="AK43" s="1055"/>
      <c r="AL43" s="1055"/>
      <c r="AM43" s="1055"/>
      <c r="AN43" s="1055"/>
      <c r="AO43" s="1056"/>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c r="CB43" s="348"/>
      <c r="CC43" s="348"/>
      <c r="CD43" s="348"/>
      <c r="CE43" s="348"/>
      <c r="CF43" s="373"/>
    </row>
    <row r="44" spans="1:84" ht="13.5" x14ac:dyDescent="0.15">
      <c r="A44" s="353"/>
      <c r="B44" s="382"/>
      <c r="C44" s="382"/>
      <c r="D44" s="382"/>
      <c r="E44" s="382"/>
      <c r="F44" s="382"/>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48"/>
      <c r="AQ44" s="348"/>
      <c r="AR44" s="974" t="s">
        <v>1076</v>
      </c>
      <c r="AS44" s="975"/>
      <c r="AT44" s="975"/>
      <c r="AU44" s="975"/>
      <c r="AV44" s="975"/>
      <c r="AW44" s="975"/>
      <c r="AX44" s="975"/>
      <c r="AY44" s="975"/>
      <c r="AZ44" s="975"/>
      <c r="BA44" s="1027" t="str">
        <f>IF($AY$15="","",VLOOKUP($AY$15,会社名検索用,20,FALSE))</f>
        <v>北海道運輸局長</v>
      </c>
      <c r="BB44" s="1028"/>
      <c r="BC44" s="1028"/>
      <c r="BD44" s="1028"/>
      <c r="BE44" s="1028"/>
      <c r="BF44" s="1028"/>
      <c r="BG44" s="1028"/>
      <c r="BH44" s="1028"/>
      <c r="BI44" s="1028"/>
      <c r="BJ44" s="1028"/>
      <c r="BK44" s="1029"/>
      <c r="BL44" s="348"/>
      <c r="BM44" s="974" t="s">
        <v>1077</v>
      </c>
      <c r="BN44" s="975"/>
      <c r="BO44" s="975"/>
      <c r="BP44" s="975"/>
      <c r="BQ44" s="975"/>
      <c r="BR44" s="975"/>
      <c r="BS44" s="975"/>
      <c r="BT44" s="975"/>
      <c r="BU44" s="975"/>
      <c r="BV44" s="1027" t="str">
        <f>IF($AY$15="","",VLOOKUP($AY$15,会社名検索用,36,FALSE))</f>
        <v>安全　二助4</v>
      </c>
      <c r="BW44" s="1028"/>
      <c r="BX44" s="1028"/>
      <c r="BY44" s="1028"/>
      <c r="BZ44" s="1028"/>
      <c r="CA44" s="1028"/>
      <c r="CB44" s="1028"/>
      <c r="CC44" s="1028"/>
      <c r="CD44" s="1028"/>
      <c r="CE44" s="1028"/>
      <c r="CF44" s="1029"/>
    </row>
    <row r="45" spans="1:84" ht="12.75" customHeight="1" x14ac:dyDescent="0.15">
      <c r="A45" s="351"/>
      <c r="B45" s="954" t="s">
        <v>1068</v>
      </c>
      <c r="C45" s="954"/>
      <c r="D45" s="954"/>
      <c r="E45" s="954"/>
      <c r="F45" s="954"/>
      <c r="G45" s="353"/>
      <c r="H45" s="983" t="s">
        <v>1078</v>
      </c>
      <c r="I45" s="954" t="s">
        <v>1070</v>
      </c>
      <c r="J45" s="954"/>
      <c r="K45" s="954"/>
      <c r="L45" s="954"/>
      <c r="M45" s="383"/>
      <c r="N45" s="953" t="s">
        <v>1071</v>
      </c>
      <c r="O45" s="954"/>
      <c r="P45" s="954"/>
      <c r="Q45" s="954"/>
      <c r="R45" s="954"/>
      <c r="S45" s="954"/>
      <c r="T45" s="954"/>
      <c r="U45" s="954"/>
      <c r="V45" s="954"/>
      <c r="W45" s="959"/>
      <c r="X45" s="1034" t="s">
        <v>1072</v>
      </c>
      <c r="Y45" s="1034"/>
      <c r="Z45" s="1034"/>
      <c r="AA45" s="1034"/>
      <c r="AB45" s="1034"/>
      <c r="AC45" s="1034"/>
      <c r="AD45" s="1034"/>
      <c r="AE45" s="1034"/>
      <c r="AF45" s="1034"/>
      <c r="AG45" s="953" t="s">
        <v>1073</v>
      </c>
      <c r="AH45" s="954"/>
      <c r="AI45" s="954"/>
      <c r="AJ45" s="954"/>
      <c r="AK45" s="954"/>
      <c r="AL45" s="954"/>
      <c r="AM45" s="954"/>
      <c r="AN45" s="954"/>
      <c r="AO45" s="959"/>
      <c r="AP45" s="348"/>
      <c r="AQ45" s="348"/>
      <c r="AR45" s="976"/>
      <c r="AS45" s="977"/>
      <c r="AT45" s="977"/>
      <c r="AU45" s="977"/>
      <c r="AV45" s="977"/>
      <c r="AW45" s="977"/>
      <c r="AX45" s="977"/>
      <c r="AY45" s="977"/>
      <c r="AZ45" s="977"/>
      <c r="BA45" s="971"/>
      <c r="BB45" s="972"/>
      <c r="BC45" s="972"/>
      <c r="BD45" s="972"/>
      <c r="BE45" s="972"/>
      <c r="BF45" s="972"/>
      <c r="BG45" s="972"/>
      <c r="BH45" s="972"/>
      <c r="BI45" s="972"/>
      <c r="BJ45" s="972"/>
      <c r="BK45" s="973"/>
      <c r="BL45" s="348"/>
      <c r="BM45" s="1018"/>
      <c r="BN45" s="1019"/>
      <c r="BO45" s="1019"/>
      <c r="BP45" s="1019"/>
      <c r="BQ45" s="1019"/>
      <c r="BR45" s="1019"/>
      <c r="BS45" s="1019"/>
      <c r="BT45" s="1019"/>
      <c r="BU45" s="1019"/>
      <c r="BV45" s="971"/>
      <c r="BW45" s="972"/>
      <c r="BX45" s="972"/>
      <c r="BY45" s="972"/>
      <c r="BZ45" s="972"/>
      <c r="CA45" s="972"/>
      <c r="CB45" s="972"/>
      <c r="CC45" s="972"/>
      <c r="CD45" s="972"/>
      <c r="CE45" s="972"/>
      <c r="CF45" s="973"/>
    </row>
    <row r="46" spans="1:84" ht="12.75" customHeight="1" x14ac:dyDescent="0.15">
      <c r="A46" s="346"/>
      <c r="B46" s="1033"/>
      <c r="C46" s="1033"/>
      <c r="D46" s="1033"/>
      <c r="E46" s="1033"/>
      <c r="F46" s="1033"/>
      <c r="G46" s="348"/>
      <c r="H46" s="1030"/>
      <c r="I46" s="1033"/>
      <c r="J46" s="1033"/>
      <c r="K46" s="1033"/>
      <c r="L46" s="1033"/>
      <c r="M46" s="381"/>
      <c r="N46" s="957"/>
      <c r="O46" s="958"/>
      <c r="P46" s="958"/>
      <c r="Q46" s="958"/>
      <c r="R46" s="958"/>
      <c r="S46" s="958"/>
      <c r="T46" s="958"/>
      <c r="U46" s="958"/>
      <c r="V46" s="958"/>
      <c r="W46" s="961"/>
      <c r="X46" s="1034"/>
      <c r="Y46" s="1034"/>
      <c r="Z46" s="1034"/>
      <c r="AA46" s="1034"/>
      <c r="AB46" s="1034"/>
      <c r="AC46" s="1034"/>
      <c r="AD46" s="1034"/>
      <c r="AE46" s="1034"/>
      <c r="AF46" s="1034"/>
      <c r="AG46" s="957"/>
      <c r="AH46" s="958"/>
      <c r="AI46" s="958"/>
      <c r="AJ46" s="958"/>
      <c r="AK46" s="958"/>
      <c r="AL46" s="958"/>
      <c r="AM46" s="958"/>
      <c r="AN46" s="958"/>
      <c r="AO46" s="961"/>
      <c r="AP46" s="348"/>
      <c r="AQ46" s="348"/>
      <c r="AR46" s="346"/>
      <c r="AS46" s="348"/>
      <c r="AT46" s="947" t="s">
        <v>1079</v>
      </c>
      <c r="AU46" s="948"/>
      <c r="AV46" s="948"/>
      <c r="AW46" s="948"/>
      <c r="AX46" s="948"/>
      <c r="AY46" s="948"/>
      <c r="AZ46" s="999"/>
      <c r="BA46" s="968" t="s">
        <v>1124</v>
      </c>
      <c r="BB46" s="969"/>
      <c r="BC46" s="969"/>
      <c r="BD46" s="969"/>
      <c r="BE46" s="969"/>
      <c r="BF46" s="969"/>
      <c r="BG46" s="969"/>
      <c r="BH46" s="969"/>
      <c r="BI46" s="969"/>
      <c r="BJ46" s="969"/>
      <c r="BK46" s="970"/>
      <c r="BL46" s="348"/>
      <c r="BM46" s="976" t="s">
        <v>1080</v>
      </c>
      <c r="BN46" s="977"/>
      <c r="BO46" s="977"/>
      <c r="BP46" s="977"/>
      <c r="BQ46" s="977"/>
      <c r="BR46" s="977"/>
      <c r="BS46" s="977"/>
      <c r="BT46" s="977"/>
      <c r="BU46" s="977"/>
      <c r="BV46" s="968" t="str">
        <f>IF($AY$15="","",VLOOKUP($AY$15,会社名検索用,37,FALSE))</f>
        <v>推進　二衛4</v>
      </c>
      <c r="BW46" s="969"/>
      <c r="BX46" s="969"/>
      <c r="BY46" s="969"/>
      <c r="BZ46" s="969"/>
      <c r="CA46" s="969"/>
      <c r="CB46" s="969"/>
      <c r="CC46" s="969"/>
      <c r="CD46" s="969"/>
      <c r="CE46" s="969"/>
      <c r="CF46" s="970"/>
    </row>
    <row r="47" spans="1:84" ht="12.75" customHeight="1" x14ac:dyDescent="0.15">
      <c r="A47" s="346"/>
      <c r="B47" s="1033"/>
      <c r="C47" s="1033"/>
      <c r="D47" s="1033"/>
      <c r="E47" s="1033"/>
      <c r="F47" s="1033"/>
      <c r="G47" s="348"/>
      <c r="H47" s="1030"/>
      <c r="I47" s="1033"/>
      <c r="J47" s="1033"/>
      <c r="K47" s="1033"/>
      <c r="L47" s="1033"/>
      <c r="M47" s="348"/>
      <c r="N47" s="1036" t="str">
        <f>IF($AC$25="","",VLOOKUP($AC$25,会社名検索用,46,FALSE))</f>
        <v>加入</v>
      </c>
      <c r="O47" s="1037"/>
      <c r="P47" s="1037"/>
      <c r="Q47" s="1037"/>
      <c r="R47" s="1037"/>
      <c r="S47" s="1037"/>
      <c r="T47" s="1037"/>
      <c r="U47" s="1037"/>
      <c r="V47" s="1037"/>
      <c r="W47" s="1037"/>
      <c r="X47" s="1040" t="str">
        <f>IF($AC$25="","",VLOOKUP($AC$25,会社名検索用,48,FALSE))</f>
        <v>加入</v>
      </c>
      <c r="Y47" s="1041"/>
      <c r="Z47" s="1041"/>
      <c r="AA47" s="1041"/>
      <c r="AB47" s="1041"/>
      <c r="AC47" s="1041"/>
      <c r="AD47" s="1041"/>
      <c r="AE47" s="1041"/>
      <c r="AF47" s="1038"/>
      <c r="AG47" s="1036" t="str">
        <f>IF($AC$25="","",VLOOKUP($AC$25,会社名検索用,50,FALSE))</f>
        <v>加入</v>
      </c>
      <c r="AH47" s="1037"/>
      <c r="AI47" s="1037"/>
      <c r="AJ47" s="1037"/>
      <c r="AK47" s="1037"/>
      <c r="AL47" s="1037"/>
      <c r="AM47" s="1037"/>
      <c r="AN47" s="1037"/>
      <c r="AO47" s="1044"/>
      <c r="AP47" s="348"/>
      <c r="AQ47" s="348"/>
      <c r="AR47" s="356"/>
      <c r="AS47" s="358"/>
      <c r="AT47" s="951"/>
      <c r="AU47" s="952"/>
      <c r="AV47" s="952"/>
      <c r="AW47" s="952"/>
      <c r="AX47" s="952"/>
      <c r="AY47" s="952"/>
      <c r="AZ47" s="1035"/>
      <c r="BA47" s="971"/>
      <c r="BB47" s="972"/>
      <c r="BC47" s="972"/>
      <c r="BD47" s="972"/>
      <c r="BE47" s="972"/>
      <c r="BF47" s="972"/>
      <c r="BG47" s="972"/>
      <c r="BH47" s="972"/>
      <c r="BI47" s="972"/>
      <c r="BJ47" s="972"/>
      <c r="BK47" s="973"/>
      <c r="BL47" s="348"/>
      <c r="BM47" s="1018"/>
      <c r="BN47" s="1019"/>
      <c r="BO47" s="1019"/>
      <c r="BP47" s="1019"/>
      <c r="BQ47" s="1019"/>
      <c r="BR47" s="1019"/>
      <c r="BS47" s="1019"/>
      <c r="BT47" s="1019"/>
      <c r="BU47" s="1019"/>
      <c r="BV47" s="971"/>
      <c r="BW47" s="972"/>
      <c r="BX47" s="972"/>
      <c r="BY47" s="972"/>
      <c r="BZ47" s="972"/>
      <c r="CA47" s="972"/>
      <c r="CB47" s="972"/>
      <c r="CC47" s="972"/>
      <c r="CD47" s="972"/>
      <c r="CE47" s="972"/>
      <c r="CF47" s="973"/>
    </row>
    <row r="48" spans="1:84" ht="12.75" customHeight="1" x14ac:dyDescent="0.15">
      <c r="A48" s="346"/>
      <c r="B48" s="1033"/>
      <c r="C48" s="1033"/>
      <c r="D48" s="1033"/>
      <c r="E48" s="1033"/>
      <c r="F48" s="1033"/>
      <c r="G48" s="348"/>
      <c r="H48" s="985"/>
      <c r="I48" s="958"/>
      <c r="J48" s="958"/>
      <c r="K48" s="958"/>
      <c r="L48" s="958"/>
      <c r="M48" s="358"/>
      <c r="N48" s="1038"/>
      <c r="O48" s="1039"/>
      <c r="P48" s="1039"/>
      <c r="Q48" s="1039"/>
      <c r="R48" s="1039"/>
      <c r="S48" s="1039"/>
      <c r="T48" s="1039"/>
      <c r="U48" s="1039"/>
      <c r="V48" s="1039"/>
      <c r="W48" s="1039"/>
      <c r="X48" s="1042"/>
      <c r="Y48" s="1042"/>
      <c r="Z48" s="1042"/>
      <c r="AA48" s="1042"/>
      <c r="AB48" s="1042"/>
      <c r="AC48" s="1042"/>
      <c r="AD48" s="1042"/>
      <c r="AE48" s="1042"/>
      <c r="AF48" s="1043"/>
      <c r="AG48" s="1038"/>
      <c r="AH48" s="1039"/>
      <c r="AI48" s="1039"/>
      <c r="AJ48" s="1039"/>
      <c r="AK48" s="1039"/>
      <c r="AL48" s="1039"/>
      <c r="AM48" s="1039"/>
      <c r="AN48" s="1039"/>
      <c r="AO48" s="1045"/>
      <c r="AP48" s="348"/>
      <c r="AQ48" s="348"/>
      <c r="AR48" s="962" t="str">
        <f>IF($AY$15="","",IF(VLOOKUP($AY$15,会社名検索用,21,FALSE)="","技術者区分未入力",(VLOOKUP($AY$15,会社名検索用,21,FALSE)&amp;"名")))</f>
        <v>特定名</v>
      </c>
      <c r="AS48" s="963"/>
      <c r="AT48" s="963"/>
      <c r="AU48" s="963"/>
      <c r="AV48" s="963"/>
      <c r="AW48" s="963"/>
      <c r="AX48" s="963"/>
      <c r="AY48" s="963"/>
      <c r="AZ48" s="964"/>
      <c r="BA48" s="1003" t="str">
        <f>IF($AY$15="","",VLOOKUP($AY$15,会社名検索用,29,FALSE))</f>
        <v>非専任</v>
      </c>
      <c r="BB48" s="1004"/>
      <c r="BC48" s="1004"/>
      <c r="BD48" s="1004"/>
      <c r="BE48" s="1007" t="str">
        <f>IF($AY$15="","",VLOOKUP($AY$15,会社名検索用,30,FALSE))</f>
        <v>主任　二子4</v>
      </c>
      <c r="BF48" s="1007"/>
      <c r="BG48" s="1007"/>
      <c r="BH48" s="1007"/>
      <c r="BI48" s="1007"/>
      <c r="BJ48" s="1007"/>
      <c r="BK48" s="1008"/>
      <c r="BL48" s="348"/>
      <c r="BM48" s="976" t="s">
        <v>1081</v>
      </c>
      <c r="BN48" s="977"/>
      <c r="BO48" s="977"/>
      <c r="BP48" s="977"/>
      <c r="BQ48" s="977"/>
      <c r="BR48" s="977"/>
      <c r="BS48" s="977"/>
      <c r="BT48" s="977"/>
      <c r="BU48" s="977"/>
      <c r="BV48" s="968" t="str">
        <f>IF($AY$15="","",VLOOKUP($AY$15,会社名検索用,38,FALSE))</f>
        <v>雇用　二男4</v>
      </c>
      <c r="BW48" s="969"/>
      <c r="BX48" s="969"/>
      <c r="BY48" s="969"/>
      <c r="BZ48" s="969"/>
      <c r="CA48" s="969"/>
      <c r="CB48" s="969"/>
      <c r="CC48" s="969"/>
      <c r="CD48" s="969"/>
      <c r="CE48" s="969"/>
      <c r="CF48" s="970"/>
    </row>
    <row r="49" spans="1:84" ht="12.75" customHeight="1" x14ac:dyDescent="0.15">
      <c r="A49" s="346"/>
      <c r="B49" s="1033"/>
      <c r="C49" s="1033"/>
      <c r="D49" s="1033"/>
      <c r="E49" s="1033"/>
      <c r="F49" s="1033"/>
      <c r="G49" s="348"/>
      <c r="H49" s="955" t="s">
        <v>1074</v>
      </c>
      <c r="I49" s="1046"/>
      <c r="J49" s="1046"/>
      <c r="K49" s="1046"/>
      <c r="L49" s="1046"/>
      <c r="M49" s="1046"/>
      <c r="N49" s="983" t="s">
        <v>1075</v>
      </c>
      <c r="O49" s="984"/>
      <c r="P49" s="984"/>
      <c r="Q49" s="984"/>
      <c r="R49" s="984"/>
      <c r="S49" s="984"/>
      <c r="T49" s="984"/>
      <c r="U49" s="983" t="s">
        <v>1071</v>
      </c>
      <c r="V49" s="984"/>
      <c r="W49" s="984"/>
      <c r="X49" s="984"/>
      <c r="Y49" s="984"/>
      <c r="Z49" s="984"/>
      <c r="AA49" s="984"/>
      <c r="AB49" s="984"/>
      <c r="AC49" s="983" t="s">
        <v>1072</v>
      </c>
      <c r="AD49" s="984"/>
      <c r="AE49" s="984"/>
      <c r="AF49" s="984"/>
      <c r="AG49" s="984"/>
      <c r="AH49" s="984"/>
      <c r="AI49" s="984"/>
      <c r="AJ49" s="983" t="s">
        <v>1073</v>
      </c>
      <c r="AK49" s="984"/>
      <c r="AL49" s="984"/>
      <c r="AM49" s="984"/>
      <c r="AN49" s="984"/>
      <c r="AO49" s="987"/>
      <c r="AP49" s="348"/>
      <c r="AQ49" s="348"/>
      <c r="AR49" s="965"/>
      <c r="AS49" s="966"/>
      <c r="AT49" s="966"/>
      <c r="AU49" s="966"/>
      <c r="AV49" s="966"/>
      <c r="AW49" s="966"/>
      <c r="AX49" s="966"/>
      <c r="AY49" s="966"/>
      <c r="AZ49" s="967"/>
      <c r="BA49" s="1005"/>
      <c r="BB49" s="1006"/>
      <c r="BC49" s="1006"/>
      <c r="BD49" s="1006"/>
      <c r="BE49" s="1006"/>
      <c r="BF49" s="1006"/>
      <c r="BG49" s="1006"/>
      <c r="BH49" s="1006"/>
      <c r="BI49" s="1006"/>
      <c r="BJ49" s="1006"/>
      <c r="BK49" s="1009"/>
      <c r="BL49" s="348"/>
      <c r="BM49" s="1018"/>
      <c r="BN49" s="1019"/>
      <c r="BO49" s="1019"/>
      <c r="BP49" s="1019"/>
      <c r="BQ49" s="1019"/>
      <c r="BR49" s="1019"/>
      <c r="BS49" s="1019"/>
      <c r="BT49" s="1019"/>
      <c r="BU49" s="1019"/>
      <c r="BV49" s="971"/>
      <c r="BW49" s="972"/>
      <c r="BX49" s="972"/>
      <c r="BY49" s="972"/>
      <c r="BZ49" s="972"/>
      <c r="CA49" s="972"/>
      <c r="CB49" s="972"/>
      <c r="CC49" s="972"/>
      <c r="CD49" s="972"/>
      <c r="CE49" s="972"/>
      <c r="CF49" s="973"/>
    </row>
    <row r="50" spans="1:84" ht="12.75" customHeight="1" x14ac:dyDescent="0.15">
      <c r="A50" s="346"/>
      <c r="B50" s="1033"/>
      <c r="C50" s="1033"/>
      <c r="D50" s="1033"/>
      <c r="E50" s="1033"/>
      <c r="F50" s="1033"/>
      <c r="G50" s="348"/>
      <c r="H50" s="1047"/>
      <c r="I50" s="1046"/>
      <c r="J50" s="1046"/>
      <c r="K50" s="1046"/>
      <c r="L50" s="1046"/>
      <c r="M50" s="1046"/>
      <c r="N50" s="985"/>
      <c r="O50" s="986"/>
      <c r="P50" s="986"/>
      <c r="Q50" s="986"/>
      <c r="R50" s="986"/>
      <c r="S50" s="986"/>
      <c r="T50" s="986"/>
      <c r="U50" s="985"/>
      <c r="V50" s="986"/>
      <c r="W50" s="986"/>
      <c r="X50" s="986"/>
      <c r="Y50" s="986"/>
      <c r="Z50" s="986"/>
      <c r="AA50" s="986"/>
      <c r="AB50" s="986"/>
      <c r="AC50" s="985"/>
      <c r="AD50" s="986"/>
      <c r="AE50" s="986"/>
      <c r="AF50" s="986"/>
      <c r="AG50" s="986"/>
      <c r="AH50" s="986"/>
      <c r="AI50" s="986"/>
      <c r="AJ50" s="985"/>
      <c r="AK50" s="986"/>
      <c r="AL50" s="986"/>
      <c r="AM50" s="986"/>
      <c r="AN50" s="986"/>
      <c r="AO50" s="988"/>
      <c r="AP50" s="348"/>
      <c r="AQ50" s="348"/>
      <c r="AR50" s="346"/>
      <c r="AS50" s="348"/>
      <c r="AT50" s="974" t="s">
        <v>1082</v>
      </c>
      <c r="AU50" s="975"/>
      <c r="AV50" s="975"/>
      <c r="AW50" s="975"/>
      <c r="AX50" s="975"/>
      <c r="AY50" s="975"/>
      <c r="AZ50" s="1017"/>
      <c r="BA50" s="968" t="str">
        <f>IF($AY$15="","",VLOOKUP($AY$15,会社名検索用,31,FALSE))</f>
        <v>交通誘導警備2級検定</v>
      </c>
      <c r="BB50" s="969"/>
      <c r="BC50" s="969"/>
      <c r="BD50" s="969"/>
      <c r="BE50" s="969"/>
      <c r="BF50" s="969"/>
      <c r="BG50" s="969"/>
      <c r="BH50" s="969"/>
      <c r="BI50" s="969"/>
      <c r="BJ50" s="969"/>
      <c r="BK50" s="970"/>
      <c r="BL50" s="348"/>
      <c r="BM50" s="976" t="s">
        <v>1083</v>
      </c>
      <c r="BN50" s="977"/>
      <c r="BO50" s="977"/>
      <c r="BP50" s="977"/>
      <c r="BQ50" s="977"/>
      <c r="BR50" s="977"/>
      <c r="BS50" s="977"/>
      <c r="BT50" s="977"/>
      <c r="BU50" s="977"/>
      <c r="BV50" s="968"/>
      <c r="BW50" s="969"/>
      <c r="BX50" s="969"/>
      <c r="BY50" s="969"/>
      <c r="BZ50" s="969"/>
      <c r="CA50" s="969"/>
      <c r="CB50" s="969"/>
      <c r="CC50" s="969"/>
      <c r="CD50" s="969"/>
      <c r="CE50" s="969"/>
      <c r="CF50" s="970"/>
    </row>
    <row r="51" spans="1:84" ht="12.75" customHeight="1" x14ac:dyDescent="0.15">
      <c r="A51" s="346"/>
      <c r="B51" s="1033"/>
      <c r="C51" s="1033"/>
      <c r="D51" s="1033"/>
      <c r="E51" s="1033"/>
      <c r="F51" s="1033"/>
      <c r="G51" s="348"/>
      <c r="H51" s="1047"/>
      <c r="I51" s="1046"/>
      <c r="J51" s="1046"/>
      <c r="K51" s="1046"/>
      <c r="L51" s="1046"/>
      <c r="M51" s="1046"/>
      <c r="N51" s="968" t="str">
        <f>IF($AC$25="","",VLOOKUP($AC$25,会社名検索用,44,FALSE))</f>
        <v>本社</v>
      </c>
      <c r="O51" s="969"/>
      <c r="P51" s="969"/>
      <c r="Q51" s="969"/>
      <c r="R51" s="969"/>
      <c r="S51" s="969"/>
      <c r="T51" s="969"/>
      <c r="U51" s="968" t="str">
        <f>IF($AC$25="","",VLOOKUP($AC$25,会社名検索用,45,FALSE))</f>
        <v>9X-XXXX-XXX</v>
      </c>
      <c r="V51" s="969"/>
      <c r="W51" s="969"/>
      <c r="X51" s="969"/>
      <c r="Y51" s="969"/>
      <c r="Z51" s="969"/>
      <c r="AA51" s="969"/>
      <c r="AB51" s="969"/>
      <c r="AC51" s="968" t="str">
        <f>IF($AC$25="","",VLOOKUP($AC$25,会社名検索用,47,FALSE))</f>
        <v>XXヒホマXXXX8</v>
      </c>
      <c r="AD51" s="969"/>
      <c r="AE51" s="969"/>
      <c r="AF51" s="969"/>
      <c r="AG51" s="969"/>
      <c r="AH51" s="969"/>
      <c r="AI51" s="969"/>
      <c r="AJ51" s="968" t="str">
        <f>IF($AC$25="","",VLOOKUP($AC$25,会社名検索用,49,FALSE))</f>
        <v>XXXX99XXXXXX7X</v>
      </c>
      <c r="AK51" s="969"/>
      <c r="AL51" s="969"/>
      <c r="AM51" s="969"/>
      <c r="AN51" s="969"/>
      <c r="AO51" s="970"/>
      <c r="AP51" s="348"/>
      <c r="AQ51" s="348"/>
      <c r="AR51" s="356"/>
      <c r="AS51" s="358"/>
      <c r="AT51" s="1018"/>
      <c r="AU51" s="1019"/>
      <c r="AV51" s="1019"/>
      <c r="AW51" s="1019"/>
      <c r="AX51" s="1019"/>
      <c r="AY51" s="1019"/>
      <c r="AZ51" s="1020"/>
      <c r="BA51" s="971"/>
      <c r="BB51" s="972"/>
      <c r="BC51" s="972"/>
      <c r="BD51" s="972"/>
      <c r="BE51" s="972"/>
      <c r="BF51" s="972"/>
      <c r="BG51" s="972"/>
      <c r="BH51" s="972"/>
      <c r="BI51" s="972"/>
      <c r="BJ51" s="972"/>
      <c r="BK51" s="973"/>
      <c r="BL51" s="348"/>
      <c r="BM51" s="976"/>
      <c r="BN51" s="977"/>
      <c r="BO51" s="977"/>
      <c r="BP51" s="977"/>
      <c r="BQ51" s="977"/>
      <c r="BR51" s="977"/>
      <c r="BS51" s="977"/>
      <c r="BT51" s="977"/>
      <c r="BU51" s="977"/>
      <c r="BV51" s="971"/>
      <c r="BW51" s="972"/>
      <c r="BX51" s="972"/>
      <c r="BY51" s="972"/>
      <c r="BZ51" s="972"/>
      <c r="CA51" s="972"/>
      <c r="CB51" s="972"/>
      <c r="CC51" s="972"/>
      <c r="CD51" s="972"/>
      <c r="CE51" s="972"/>
      <c r="CF51" s="973"/>
    </row>
    <row r="52" spans="1:84" ht="12.75" customHeight="1" x14ac:dyDescent="0.15">
      <c r="A52" s="356"/>
      <c r="B52" s="958"/>
      <c r="C52" s="958"/>
      <c r="D52" s="958"/>
      <c r="E52" s="958"/>
      <c r="F52" s="958"/>
      <c r="G52" s="358"/>
      <c r="H52" s="1048"/>
      <c r="I52" s="1049"/>
      <c r="J52" s="1049"/>
      <c r="K52" s="1049"/>
      <c r="L52" s="1049"/>
      <c r="M52" s="1049"/>
      <c r="N52" s="971"/>
      <c r="O52" s="972"/>
      <c r="P52" s="972"/>
      <c r="Q52" s="972"/>
      <c r="R52" s="972"/>
      <c r="S52" s="972"/>
      <c r="T52" s="972"/>
      <c r="U52" s="971"/>
      <c r="V52" s="972"/>
      <c r="W52" s="972"/>
      <c r="X52" s="972"/>
      <c r="Y52" s="972"/>
      <c r="Z52" s="972"/>
      <c r="AA52" s="972"/>
      <c r="AB52" s="972"/>
      <c r="AC52" s="971"/>
      <c r="AD52" s="972"/>
      <c r="AE52" s="972"/>
      <c r="AF52" s="972"/>
      <c r="AG52" s="972"/>
      <c r="AH52" s="972"/>
      <c r="AI52" s="972"/>
      <c r="AJ52" s="971"/>
      <c r="AK52" s="972"/>
      <c r="AL52" s="972"/>
      <c r="AM52" s="972"/>
      <c r="AN52" s="972"/>
      <c r="AO52" s="973"/>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6"/>
      <c r="BN52" s="348"/>
      <c r="BO52" s="974" t="s">
        <v>1082</v>
      </c>
      <c r="BP52" s="975"/>
      <c r="BQ52" s="975"/>
      <c r="BR52" s="975"/>
      <c r="BS52" s="975"/>
      <c r="BT52" s="975"/>
      <c r="BU52" s="1017"/>
      <c r="BV52" s="968"/>
      <c r="BW52" s="969"/>
      <c r="BX52" s="969"/>
      <c r="BY52" s="969"/>
      <c r="BZ52" s="969"/>
      <c r="CA52" s="969"/>
      <c r="CB52" s="969"/>
      <c r="CC52" s="969"/>
      <c r="CD52" s="969"/>
      <c r="CE52" s="969"/>
      <c r="CF52" s="970"/>
    </row>
    <row r="53" spans="1:84" ht="12.75" customHeight="1" x14ac:dyDescent="0.15">
      <c r="A53" s="353"/>
      <c r="B53" s="384"/>
      <c r="C53" s="384"/>
      <c r="D53" s="384"/>
      <c r="E53" s="384"/>
      <c r="F53" s="384"/>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6"/>
      <c r="BN53" s="348"/>
      <c r="BO53" s="1018"/>
      <c r="BP53" s="1019"/>
      <c r="BQ53" s="1019"/>
      <c r="BR53" s="1019"/>
      <c r="BS53" s="1019"/>
      <c r="BT53" s="1019"/>
      <c r="BU53" s="1020"/>
      <c r="BV53" s="971"/>
      <c r="BW53" s="972"/>
      <c r="BX53" s="972"/>
      <c r="BY53" s="972"/>
      <c r="BZ53" s="972"/>
      <c r="CA53" s="972"/>
      <c r="CB53" s="972"/>
      <c r="CC53" s="972"/>
      <c r="CD53" s="972"/>
      <c r="CE53" s="972"/>
      <c r="CF53" s="973"/>
    </row>
    <row r="54" spans="1:84" ht="12.75" customHeight="1" x14ac:dyDescent="0.15">
      <c r="A54" s="962" t="s">
        <v>1084</v>
      </c>
      <c r="B54" s="963"/>
      <c r="C54" s="963"/>
      <c r="D54" s="963"/>
      <c r="E54" s="963"/>
      <c r="F54" s="963"/>
      <c r="G54" s="963"/>
      <c r="H54" s="963"/>
      <c r="I54" s="963"/>
      <c r="J54" s="1021" t="str">
        <f>IF($AC$25="","",VLOOKUP($AC$25,会社名検索用,26,FALSE))</f>
        <v>監督　二郎3</v>
      </c>
      <c r="K54" s="1022"/>
      <c r="L54" s="1022"/>
      <c r="M54" s="1022"/>
      <c r="N54" s="1022"/>
      <c r="O54" s="1022"/>
      <c r="P54" s="1022"/>
      <c r="Q54" s="1022"/>
      <c r="R54" s="1022"/>
      <c r="S54" s="1022"/>
      <c r="T54" s="1023"/>
      <c r="U54" s="348"/>
      <c r="V54" s="962" t="s">
        <v>1077</v>
      </c>
      <c r="W54" s="963"/>
      <c r="X54" s="963"/>
      <c r="Y54" s="963"/>
      <c r="Z54" s="963"/>
      <c r="AA54" s="963"/>
      <c r="AB54" s="963"/>
      <c r="AC54" s="963"/>
      <c r="AD54" s="963"/>
      <c r="AE54" s="1027" t="str">
        <f>IF($AC$25="","",VLOOKUP($AC$25,会社名検索用,36,FALSE))</f>
        <v>安全　二助3</v>
      </c>
      <c r="AF54" s="1028"/>
      <c r="AG54" s="1028"/>
      <c r="AH54" s="1028"/>
      <c r="AI54" s="1028"/>
      <c r="AJ54" s="1028"/>
      <c r="AK54" s="1028"/>
      <c r="AL54" s="1028"/>
      <c r="AM54" s="1028"/>
      <c r="AN54" s="1028"/>
      <c r="AO54" s="1029"/>
      <c r="AP54" s="385"/>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6"/>
      <c r="BN54" s="348"/>
      <c r="BO54" s="1030" t="s">
        <v>1085</v>
      </c>
      <c r="BP54" s="1031"/>
      <c r="BQ54" s="1031"/>
      <c r="BR54" s="1031"/>
      <c r="BS54" s="1031"/>
      <c r="BT54" s="1031"/>
      <c r="BU54" s="1032"/>
      <c r="BV54" s="968"/>
      <c r="BW54" s="969"/>
      <c r="BX54" s="969"/>
      <c r="BY54" s="969"/>
      <c r="BZ54" s="969"/>
      <c r="CA54" s="969"/>
      <c r="CB54" s="969"/>
      <c r="CC54" s="969"/>
      <c r="CD54" s="969"/>
      <c r="CE54" s="969"/>
      <c r="CF54" s="970"/>
    </row>
    <row r="55" spans="1:84" ht="12.75" customHeight="1" x14ac:dyDescent="0.15">
      <c r="A55" s="965"/>
      <c r="B55" s="966"/>
      <c r="C55" s="966"/>
      <c r="D55" s="966"/>
      <c r="E55" s="966"/>
      <c r="F55" s="966"/>
      <c r="G55" s="966"/>
      <c r="H55" s="966"/>
      <c r="I55" s="966"/>
      <c r="J55" s="1024"/>
      <c r="K55" s="1025"/>
      <c r="L55" s="1025"/>
      <c r="M55" s="1025"/>
      <c r="N55" s="1025"/>
      <c r="O55" s="1025"/>
      <c r="P55" s="1025"/>
      <c r="Q55" s="1025"/>
      <c r="R55" s="1025"/>
      <c r="S55" s="1025"/>
      <c r="T55" s="1026"/>
      <c r="U55" s="348"/>
      <c r="V55" s="965"/>
      <c r="W55" s="966"/>
      <c r="X55" s="966"/>
      <c r="Y55" s="966"/>
      <c r="Z55" s="966"/>
      <c r="AA55" s="966"/>
      <c r="AB55" s="966"/>
      <c r="AC55" s="966"/>
      <c r="AD55" s="966"/>
      <c r="AE55" s="971"/>
      <c r="AF55" s="972"/>
      <c r="AG55" s="972"/>
      <c r="AH55" s="972"/>
      <c r="AI55" s="972"/>
      <c r="AJ55" s="972"/>
      <c r="AK55" s="972"/>
      <c r="AL55" s="972"/>
      <c r="AM55" s="972"/>
      <c r="AN55" s="972"/>
      <c r="AO55" s="973"/>
      <c r="AP55" s="385"/>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56"/>
      <c r="BN55" s="358"/>
      <c r="BO55" s="985"/>
      <c r="BP55" s="986"/>
      <c r="BQ55" s="986"/>
      <c r="BR55" s="986"/>
      <c r="BS55" s="986"/>
      <c r="BT55" s="986"/>
      <c r="BU55" s="988"/>
      <c r="BV55" s="971"/>
      <c r="BW55" s="972"/>
      <c r="BX55" s="972"/>
      <c r="BY55" s="972"/>
      <c r="BZ55" s="972"/>
      <c r="CA55" s="972"/>
      <c r="CB55" s="972"/>
      <c r="CC55" s="972"/>
      <c r="CD55" s="972"/>
      <c r="CE55" s="972"/>
      <c r="CF55" s="973"/>
    </row>
    <row r="56" spans="1:84" ht="12.75" customHeight="1" x14ac:dyDescent="0.15">
      <c r="A56" s="346"/>
      <c r="B56" s="348"/>
      <c r="C56" s="947" t="s">
        <v>1079</v>
      </c>
      <c r="D56" s="948"/>
      <c r="E56" s="948"/>
      <c r="F56" s="948"/>
      <c r="G56" s="948"/>
      <c r="H56" s="948"/>
      <c r="I56" s="999"/>
      <c r="J56" s="968" t="s">
        <v>1124</v>
      </c>
      <c r="K56" s="969"/>
      <c r="L56" s="969"/>
      <c r="M56" s="969"/>
      <c r="N56" s="969"/>
      <c r="O56" s="969"/>
      <c r="P56" s="969"/>
      <c r="Q56" s="969"/>
      <c r="R56" s="969"/>
      <c r="S56" s="969"/>
      <c r="T56" s="970"/>
      <c r="U56" s="348"/>
      <c r="V56" s="962" t="s">
        <v>1080</v>
      </c>
      <c r="W56" s="963"/>
      <c r="X56" s="963"/>
      <c r="Y56" s="963"/>
      <c r="Z56" s="963"/>
      <c r="AA56" s="963"/>
      <c r="AB56" s="963"/>
      <c r="AC56" s="963"/>
      <c r="AD56" s="964"/>
      <c r="AE56" s="968" t="str">
        <f>IF($AC$25="","",VLOOKUP($AC$25,会社名検索用,37,FALSE))</f>
        <v>推進　二衛3</v>
      </c>
      <c r="AF56" s="969"/>
      <c r="AG56" s="969"/>
      <c r="AH56" s="969"/>
      <c r="AI56" s="969"/>
      <c r="AJ56" s="969"/>
      <c r="AK56" s="969"/>
      <c r="AL56" s="969"/>
      <c r="AM56" s="969"/>
      <c r="AN56" s="969"/>
      <c r="AO56" s="970"/>
      <c r="AP56" s="385"/>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8"/>
      <c r="CB56" s="348"/>
      <c r="CC56" s="348"/>
      <c r="CD56" s="348"/>
      <c r="CE56" s="348"/>
      <c r="CF56" s="353"/>
    </row>
    <row r="57" spans="1:84" ht="12.75" customHeight="1" x14ac:dyDescent="0.15">
      <c r="A57" s="346"/>
      <c r="B57" s="348"/>
      <c r="C57" s="949"/>
      <c r="D57" s="1000"/>
      <c r="E57" s="1000"/>
      <c r="F57" s="1000"/>
      <c r="G57" s="1000"/>
      <c r="H57" s="1000"/>
      <c r="I57" s="1001"/>
      <c r="J57" s="971"/>
      <c r="K57" s="972"/>
      <c r="L57" s="972"/>
      <c r="M57" s="972"/>
      <c r="N57" s="972"/>
      <c r="O57" s="972"/>
      <c r="P57" s="972"/>
      <c r="Q57" s="972"/>
      <c r="R57" s="972"/>
      <c r="S57" s="972"/>
      <c r="T57" s="973"/>
      <c r="U57" s="348"/>
      <c r="V57" s="965"/>
      <c r="W57" s="966"/>
      <c r="X57" s="966"/>
      <c r="Y57" s="966"/>
      <c r="Z57" s="966"/>
      <c r="AA57" s="966"/>
      <c r="AB57" s="966"/>
      <c r="AC57" s="966"/>
      <c r="AD57" s="967"/>
      <c r="AE57" s="971"/>
      <c r="AF57" s="972"/>
      <c r="AG57" s="972"/>
      <c r="AH57" s="972"/>
      <c r="AI57" s="972"/>
      <c r="AJ57" s="972"/>
      <c r="AK57" s="972"/>
      <c r="AL57" s="972"/>
      <c r="AM57" s="972"/>
      <c r="AN57" s="972"/>
      <c r="AO57" s="973"/>
      <c r="AP57" s="385"/>
      <c r="AQ57" s="348"/>
      <c r="AR57" s="947" t="s">
        <v>1086</v>
      </c>
      <c r="AS57" s="948"/>
      <c r="AT57" s="948"/>
      <c r="AU57" s="948"/>
      <c r="AV57" s="948"/>
      <c r="AW57" s="948"/>
      <c r="AX57" s="948"/>
      <c r="AY57" s="948"/>
      <c r="AZ57" s="953" t="str">
        <f>IF($AY$15="","",VLOOKUP($AY$15,会社名検索用,51,FALSE))</f>
        <v>無</v>
      </c>
      <c r="BA57" s="954"/>
      <c r="BB57" s="954"/>
      <c r="BC57" s="954"/>
      <c r="BD57" s="954"/>
      <c r="BE57" s="954"/>
      <c r="BF57" s="954"/>
      <c r="BG57" s="947" t="s">
        <v>1087</v>
      </c>
      <c r="BH57" s="948"/>
      <c r="BI57" s="948"/>
      <c r="BJ57" s="948"/>
      <c r="BK57" s="948"/>
      <c r="BL57" s="948"/>
      <c r="BM57" s="948"/>
      <c r="BN57" s="953" t="str">
        <f>IF($AY$15="","",VLOOKUP($AY$15,会社名検索用,52,FALSE))</f>
        <v>無</v>
      </c>
      <c r="BO57" s="954"/>
      <c r="BP57" s="954"/>
      <c r="BQ57" s="954"/>
      <c r="BR57" s="954"/>
      <c r="BS57" s="954"/>
      <c r="BT57" s="954"/>
      <c r="BU57" s="947" t="s">
        <v>1088</v>
      </c>
      <c r="BV57" s="948"/>
      <c r="BW57" s="948"/>
      <c r="BX57" s="948"/>
      <c r="BY57" s="948"/>
      <c r="BZ57" s="948"/>
      <c r="CA57" s="953" t="str">
        <f>IF($AY$15="","",VLOOKUP($AY$15,会社名検索用,53,FALSE))</f>
        <v>無</v>
      </c>
      <c r="CB57" s="954"/>
      <c r="CC57" s="954"/>
      <c r="CD57" s="954"/>
      <c r="CE57" s="954"/>
      <c r="CF57" s="959"/>
    </row>
    <row r="58" spans="1:84" ht="12.75" customHeight="1" x14ac:dyDescent="0.15">
      <c r="A58" s="962" t="s">
        <v>1076</v>
      </c>
      <c r="B58" s="963"/>
      <c r="C58" s="963"/>
      <c r="D58" s="963"/>
      <c r="E58" s="963"/>
      <c r="F58" s="963"/>
      <c r="G58" s="963"/>
      <c r="H58" s="963"/>
      <c r="I58" s="964"/>
      <c r="J58" s="968" t="str">
        <f>IF($AC$25="","",VLOOKUP($AC$25,会社名検索用,27,FALSE))</f>
        <v>代理　二郎3</v>
      </c>
      <c r="K58" s="969"/>
      <c r="L58" s="969"/>
      <c r="M58" s="969"/>
      <c r="N58" s="969"/>
      <c r="O58" s="969"/>
      <c r="P58" s="969"/>
      <c r="Q58" s="969"/>
      <c r="R58" s="969"/>
      <c r="S58" s="969"/>
      <c r="T58" s="970"/>
      <c r="U58" s="348"/>
      <c r="V58" s="962" t="s">
        <v>1081</v>
      </c>
      <c r="W58" s="963"/>
      <c r="X58" s="963"/>
      <c r="Y58" s="963"/>
      <c r="Z58" s="963"/>
      <c r="AA58" s="963"/>
      <c r="AB58" s="963"/>
      <c r="AC58" s="963"/>
      <c r="AD58" s="964"/>
      <c r="AE58" s="968" t="str">
        <f>IF($AC$25="","",VLOOKUP($AC$25,会社名検索用,38,FALSE))</f>
        <v>雇用　二男3</v>
      </c>
      <c r="AF58" s="969"/>
      <c r="AG58" s="969"/>
      <c r="AH58" s="969"/>
      <c r="AI58" s="969"/>
      <c r="AJ58" s="969"/>
      <c r="AK58" s="969"/>
      <c r="AL58" s="969"/>
      <c r="AM58" s="969"/>
      <c r="AN58" s="969"/>
      <c r="AO58" s="970"/>
      <c r="AP58" s="385"/>
      <c r="AQ58" s="348"/>
      <c r="AR58" s="949"/>
      <c r="AS58" s="950"/>
      <c r="AT58" s="950"/>
      <c r="AU58" s="950"/>
      <c r="AV58" s="950"/>
      <c r="AW58" s="950"/>
      <c r="AX58" s="950"/>
      <c r="AY58" s="950"/>
      <c r="AZ58" s="955"/>
      <c r="BA58" s="956"/>
      <c r="BB58" s="956"/>
      <c r="BC58" s="956"/>
      <c r="BD58" s="956"/>
      <c r="BE58" s="956"/>
      <c r="BF58" s="956"/>
      <c r="BG58" s="949"/>
      <c r="BH58" s="950"/>
      <c r="BI58" s="950"/>
      <c r="BJ58" s="950"/>
      <c r="BK58" s="950"/>
      <c r="BL58" s="950"/>
      <c r="BM58" s="950"/>
      <c r="BN58" s="955"/>
      <c r="BO58" s="956"/>
      <c r="BP58" s="956"/>
      <c r="BQ58" s="956"/>
      <c r="BR58" s="956"/>
      <c r="BS58" s="956"/>
      <c r="BT58" s="956"/>
      <c r="BU58" s="949"/>
      <c r="BV58" s="950"/>
      <c r="BW58" s="950"/>
      <c r="BX58" s="950"/>
      <c r="BY58" s="950"/>
      <c r="BZ58" s="950"/>
      <c r="CA58" s="955"/>
      <c r="CB58" s="956"/>
      <c r="CC58" s="956"/>
      <c r="CD58" s="956"/>
      <c r="CE58" s="956"/>
      <c r="CF58" s="960"/>
    </row>
    <row r="59" spans="1:84" ht="12.75" customHeight="1" x14ac:dyDescent="0.15">
      <c r="A59" s="965"/>
      <c r="B59" s="966"/>
      <c r="C59" s="966"/>
      <c r="D59" s="966"/>
      <c r="E59" s="966"/>
      <c r="F59" s="966"/>
      <c r="G59" s="966"/>
      <c r="H59" s="966"/>
      <c r="I59" s="967"/>
      <c r="J59" s="971"/>
      <c r="K59" s="972"/>
      <c r="L59" s="972"/>
      <c r="M59" s="972"/>
      <c r="N59" s="972"/>
      <c r="O59" s="972"/>
      <c r="P59" s="972"/>
      <c r="Q59" s="972"/>
      <c r="R59" s="972"/>
      <c r="S59" s="972"/>
      <c r="T59" s="973"/>
      <c r="U59" s="348"/>
      <c r="V59" s="965"/>
      <c r="W59" s="966"/>
      <c r="X59" s="966"/>
      <c r="Y59" s="966"/>
      <c r="Z59" s="966"/>
      <c r="AA59" s="966"/>
      <c r="AB59" s="966"/>
      <c r="AC59" s="966"/>
      <c r="AD59" s="967"/>
      <c r="AE59" s="971"/>
      <c r="AF59" s="972"/>
      <c r="AG59" s="972"/>
      <c r="AH59" s="972"/>
      <c r="AI59" s="972"/>
      <c r="AJ59" s="972"/>
      <c r="AK59" s="972"/>
      <c r="AL59" s="972"/>
      <c r="AM59" s="972"/>
      <c r="AN59" s="972"/>
      <c r="AO59" s="973"/>
      <c r="AP59" s="385"/>
      <c r="AQ59" s="348"/>
      <c r="AR59" s="951"/>
      <c r="AS59" s="952"/>
      <c r="AT59" s="952"/>
      <c r="AU59" s="952"/>
      <c r="AV59" s="952"/>
      <c r="AW59" s="952"/>
      <c r="AX59" s="952"/>
      <c r="AY59" s="952"/>
      <c r="AZ59" s="957"/>
      <c r="BA59" s="958"/>
      <c r="BB59" s="958"/>
      <c r="BC59" s="958"/>
      <c r="BD59" s="958"/>
      <c r="BE59" s="958"/>
      <c r="BF59" s="958"/>
      <c r="BG59" s="951"/>
      <c r="BH59" s="952"/>
      <c r="BI59" s="952"/>
      <c r="BJ59" s="952"/>
      <c r="BK59" s="952"/>
      <c r="BL59" s="952"/>
      <c r="BM59" s="952"/>
      <c r="BN59" s="957"/>
      <c r="BO59" s="958"/>
      <c r="BP59" s="958"/>
      <c r="BQ59" s="958"/>
      <c r="BR59" s="958"/>
      <c r="BS59" s="958"/>
      <c r="BT59" s="958"/>
      <c r="BU59" s="951"/>
      <c r="BV59" s="952"/>
      <c r="BW59" s="952"/>
      <c r="BX59" s="952"/>
      <c r="BY59" s="952"/>
      <c r="BZ59" s="952"/>
      <c r="CA59" s="957"/>
      <c r="CB59" s="958"/>
      <c r="CC59" s="958"/>
      <c r="CD59" s="958"/>
      <c r="CE59" s="958"/>
      <c r="CF59" s="961"/>
    </row>
    <row r="60" spans="1:84" ht="12.75" customHeight="1" x14ac:dyDescent="0.15">
      <c r="A60" s="346"/>
      <c r="B60" s="348"/>
      <c r="C60" s="947" t="s">
        <v>1079</v>
      </c>
      <c r="D60" s="948"/>
      <c r="E60" s="948"/>
      <c r="F60" s="948"/>
      <c r="G60" s="948"/>
      <c r="H60" s="948"/>
      <c r="I60" s="999"/>
      <c r="J60" s="968" t="s">
        <v>1124</v>
      </c>
      <c r="K60" s="969"/>
      <c r="L60" s="969"/>
      <c r="M60" s="969"/>
      <c r="N60" s="969"/>
      <c r="O60" s="969"/>
      <c r="P60" s="969"/>
      <c r="Q60" s="969"/>
      <c r="R60" s="969"/>
      <c r="S60" s="969"/>
      <c r="T60" s="970"/>
      <c r="U60" s="348"/>
      <c r="V60" s="962" t="s">
        <v>1083</v>
      </c>
      <c r="W60" s="963"/>
      <c r="X60" s="963"/>
      <c r="Y60" s="963"/>
      <c r="Z60" s="963"/>
      <c r="AA60" s="963"/>
      <c r="AB60" s="963"/>
      <c r="AC60" s="963"/>
      <c r="AD60" s="964"/>
      <c r="AE60" s="968"/>
      <c r="AF60" s="969"/>
      <c r="AG60" s="969"/>
      <c r="AH60" s="969"/>
      <c r="AI60" s="969"/>
      <c r="AJ60" s="969"/>
      <c r="AK60" s="969"/>
      <c r="AL60" s="969"/>
      <c r="AM60" s="969"/>
      <c r="AN60" s="969"/>
      <c r="AO60" s="970"/>
      <c r="AP60" s="385"/>
      <c r="AQ60" s="348"/>
      <c r="AR60" s="363"/>
      <c r="AS60" s="363"/>
      <c r="AT60" s="363"/>
      <c r="AU60" s="363"/>
      <c r="AV60" s="363"/>
      <c r="AW60" s="363"/>
      <c r="AX60" s="363"/>
      <c r="AY60" s="363"/>
      <c r="AZ60" s="363"/>
      <c r="BA60" s="363"/>
      <c r="BB60" s="363"/>
      <c r="BC60" s="363"/>
      <c r="BD60" s="363"/>
      <c r="BE60" s="363"/>
      <c r="BF60" s="363"/>
      <c r="BG60" s="363"/>
      <c r="BH60" s="363"/>
      <c r="BI60" s="363"/>
      <c r="BJ60" s="363"/>
      <c r="BK60" s="363"/>
      <c r="BL60" s="363"/>
      <c r="BM60" s="386"/>
      <c r="BN60" s="386"/>
      <c r="BO60" s="386"/>
      <c r="BP60" s="386"/>
      <c r="BQ60" s="386"/>
      <c r="BR60" s="386"/>
      <c r="BS60" s="386"/>
      <c r="BT60" s="386"/>
      <c r="BU60" s="386"/>
      <c r="BV60" s="386"/>
      <c r="BW60" s="386"/>
      <c r="BX60" s="386"/>
      <c r="BY60" s="386"/>
      <c r="BZ60" s="386"/>
      <c r="CA60" s="386"/>
      <c r="CB60" s="386"/>
      <c r="CC60" s="386"/>
      <c r="CD60" s="386"/>
      <c r="CE60" s="386"/>
      <c r="CF60" s="387"/>
    </row>
    <row r="61" spans="1:84" ht="12.75" customHeight="1" x14ac:dyDescent="0.15">
      <c r="A61" s="346"/>
      <c r="B61" s="348"/>
      <c r="C61" s="949"/>
      <c r="D61" s="1000"/>
      <c r="E61" s="1000"/>
      <c r="F61" s="1000"/>
      <c r="G61" s="1000"/>
      <c r="H61" s="1000"/>
      <c r="I61" s="1001"/>
      <c r="J61" s="971"/>
      <c r="K61" s="972"/>
      <c r="L61" s="972"/>
      <c r="M61" s="972"/>
      <c r="N61" s="972"/>
      <c r="O61" s="972"/>
      <c r="P61" s="972"/>
      <c r="Q61" s="972"/>
      <c r="R61" s="972"/>
      <c r="S61" s="972"/>
      <c r="T61" s="973"/>
      <c r="U61" s="348"/>
      <c r="V61" s="965"/>
      <c r="W61" s="966"/>
      <c r="X61" s="966"/>
      <c r="Y61" s="966"/>
      <c r="Z61" s="966"/>
      <c r="AA61" s="966"/>
      <c r="AB61" s="966"/>
      <c r="AC61" s="966"/>
      <c r="AD61" s="967"/>
      <c r="AE61" s="971"/>
      <c r="AF61" s="972"/>
      <c r="AG61" s="972"/>
      <c r="AH61" s="972"/>
      <c r="AI61" s="972"/>
      <c r="AJ61" s="972"/>
      <c r="AK61" s="972"/>
      <c r="AL61" s="972"/>
      <c r="AM61" s="972"/>
      <c r="AN61" s="972"/>
      <c r="AO61" s="973"/>
      <c r="AP61" s="385"/>
      <c r="AQ61" s="348"/>
      <c r="AR61" s="1002" t="s">
        <v>1089</v>
      </c>
      <c r="AS61" s="1002"/>
      <c r="AT61" s="1002"/>
      <c r="AU61" s="1002"/>
      <c r="AV61" s="1002"/>
      <c r="AW61" s="1002"/>
      <c r="AX61" s="1002"/>
      <c r="AY61" s="1002"/>
      <c r="AZ61" s="1002"/>
      <c r="BA61" s="1002"/>
      <c r="BB61" s="1002"/>
      <c r="BC61" s="1002"/>
      <c r="BD61" s="1002"/>
      <c r="BE61" s="1002"/>
      <c r="BF61" s="1002"/>
      <c r="BG61" s="1002"/>
      <c r="BH61" s="1002"/>
      <c r="BI61" s="1002"/>
      <c r="BJ61" s="1002"/>
      <c r="BK61" s="1002"/>
      <c r="BL61" s="1002"/>
      <c r="BM61" s="1002"/>
      <c r="BN61" s="1002"/>
      <c r="BO61" s="1002"/>
      <c r="BP61" s="1002"/>
      <c r="BQ61" s="1002"/>
      <c r="BR61" s="1002"/>
      <c r="BS61" s="1002"/>
      <c r="BT61" s="1002"/>
      <c r="BU61" s="1002"/>
      <c r="BV61" s="1002"/>
      <c r="BW61" s="1002"/>
      <c r="BX61" s="1002"/>
      <c r="BY61" s="1002"/>
      <c r="BZ61" s="1002"/>
      <c r="CA61" s="1002"/>
      <c r="CB61" s="1002"/>
      <c r="CC61" s="1002"/>
      <c r="CD61" s="1002"/>
      <c r="CE61" s="1002"/>
      <c r="CF61" s="388"/>
    </row>
    <row r="62" spans="1:84" ht="12.75" customHeight="1" x14ac:dyDescent="0.15">
      <c r="A62" s="962" t="str">
        <f>IF($AC$25="","",IF(VLOOKUP($AC$25,会社名検索用,21,FALSE)="","技術者区分未入力",(VLOOKUP($AC$25,会社名検索用,21,FALSE)&amp;"名")))</f>
        <v>特定名</v>
      </c>
      <c r="B62" s="963"/>
      <c r="C62" s="963"/>
      <c r="D62" s="963"/>
      <c r="E62" s="963"/>
      <c r="F62" s="963"/>
      <c r="G62" s="963"/>
      <c r="H62" s="963"/>
      <c r="I62" s="964"/>
      <c r="J62" s="1003" t="str">
        <f>IF($AC$25="","",VLOOKUP($AC$25,会社名検索用,29,FALSE))</f>
        <v>専任</v>
      </c>
      <c r="K62" s="1004"/>
      <c r="L62" s="1004"/>
      <c r="M62" s="1004"/>
      <c r="N62" s="1007" t="str">
        <f>IF($AC$25="","",VLOOKUP($AC$25,会社名検索用,30,FALSE))</f>
        <v>主任　二子3</v>
      </c>
      <c r="O62" s="1007"/>
      <c r="P62" s="1007"/>
      <c r="Q62" s="1007"/>
      <c r="R62" s="1007"/>
      <c r="S62" s="1007"/>
      <c r="T62" s="1008"/>
      <c r="U62" s="348"/>
      <c r="V62" s="346"/>
      <c r="W62" s="348"/>
      <c r="X62" s="962" t="s">
        <v>1082</v>
      </c>
      <c r="Y62" s="963"/>
      <c r="Z62" s="963"/>
      <c r="AA62" s="963"/>
      <c r="AB62" s="963"/>
      <c r="AC62" s="963"/>
      <c r="AD62" s="964"/>
      <c r="AE62" s="968"/>
      <c r="AF62" s="969"/>
      <c r="AG62" s="969"/>
      <c r="AH62" s="969"/>
      <c r="AI62" s="969"/>
      <c r="AJ62" s="969"/>
      <c r="AK62" s="969"/>
      <c r="AL62" s="969"/>
      <c r="AM62" s="969"/>
      <c r="AN62" s="969"/>
      <c r="AO62" s="970"/>
      <c r="AP62" s="385"/>
      <c r="AQ62" s="348"/>
      <c r="AR62" s="1002"/>
      <c r="AS62" s="1002"/>
      <c r="AT62" s="1002"/>
      <c r="AU62" s="1002"/>
      <c r="AV62" s="1002"/>
      <c r="AW62" s="1002"/>
      <c r="AX62" s="1002"/>
      <c r="AY62" s="1002"/>
      <c r="AZ62" s="1002"/>
      <c r="BA62" s="1002"/>
      <c r="BB62" s="1002"/>
      <c r="BC62" s="1002"/>
      <c r="BD62" s="1002"/>
      <c r="BE62" s="1002"/>
      <c r="BF62" s="1002"/>
      <c r="BG62" s="1002"/>
      <c r="BH62" s="1002"/>
      <c r="BI62" s="1002"/>
      <c r="BJ62" s="1002"/>
      <c r="BK62" s="1002"/>
      <c r="BL62" s="1002"/>
      <c r="BM62" s="1002"/>
      <c r="BN62" s="1002"/>
      <c r="BO62" s="1002"/>
      <c r="BP62" s="1002"/>
      <c r="BQ62" s="1002"/>
      <c r="BR62" s="1002"/>
      <c r="BS62" s="1002"/>
      <c r="BT62" s="1002"/>
      <c r="BU62" s="1002"/>
      <c r="BV62" s="1002"/>
      <c r="BW62" s="1002"/>
      <c r="BX62" s="1002"/>
      <c r="BY62" s="1002"/>
      <c r="BZ62" s="1002"/>
      <c r="CA62" s="1002"/>
      <c r="CB62" s="1002"/>
      <c r="CC62" s="1002"/>
      <c r="CD62" s="1002"/>
      <c r="CE62" s="1002"/>
      <c r="CF62" s="388"/>
    </row>
    <row r="63" spans="1:84" ht="12.75" customHeight="1" x14ac:dyDescent="0.15">
      <c r="A63" s="965"/>
      <c r="B63" s="966"/>
      <c r="C63" s="966"/>
      <c r="D63" s="966"/>
      <c r="E63" s="966"/>
      <c r="F63" s="966"/>
      <c r="G63" s="966"/>
      <c r="H63" s="966"/>
      <c r="I63" s="967"/>
      <c r="J63" s="1005"/>
      <c r="K63" s="1006"/>
      <c r="L63" s="1006"/>
      <c r="M63" s="1006"/>
      <c r="N63" s="1006"/>
      <c r="O63" s="1006"/>
      <c r="P63" s="1006"/>
      <c r="Q63" s="1006"/>
      <c r="R63" s="1006"/>
      <c r="S63" s="1006"/>
      <c r="T63" s="1009"/>
      <c r="U63" s="348"/>
      <c r="V63" s="346"/>
      <c r="W63" s="348"/>
      <c r="X63" s="1010"/>
      <c r="Y63" s="1011"/>
      <c r="Z63" s="1011"/>
      <c r="AA63" s="1011"/>
      <c r="AB63" s="1011"/>
      <c r="AC63" s="1011"/>
      <c r="AD63" s="1012"/>
      <c r="AE63" s="971"/>
      <c r="AF63" s="972"/>
      <c r="AG63" s="972"/>
      <c r="AH63" s="972"/>
      <c r="AI63" s="972"/>
      <c r="AJ63" s="972"/>
      <c r="AK63" s="972"/>
      <c r="AL63" s="972"/>
      <c r="AM63" s="972"/>
      <c r="AN63" s="972"/>
      <c r="AO63" s="973"/>
      <c r="AP63" s="385"/>
      <c r="AQ63" s="348"/>
      <c r="AR63" s="1002"/>
      <c r="AS63" s="1002"/>
      <c r="AT63" s="1002"/>
      <c r="AU63" s="1002"/>
      <c r="AV63" s="1002"/>
      <c r="AW63" s="1002"/>
      <c r="AX63" s="1002"/>
      <c r="AY63" s="1002"/>
      <c r="AZ63" s="1002"/>
      <c r="BA63" s="1002"/>
      <c r="BB63" s="1002"/>
      <c r="BC63" s="1002"/>
      <c r="BD63" s="1002"/>
      <c r="BE63" s="1002"/>
      <c r="BF63" s="1002"/>
      <c r="BG63" s="1002"/>
      <c r="BH63" s="1002"/>
      <c r="BI63" s="1002"/>
      <c r="BJ63" s="1002"/>
      <c r="BK63" s="1002"/>
      <c r="BL63" s="1002"/>
      <c r="BM63" s="1002"/>
      <c r="BN63" s="1002"/>
      <c r="BO63" s="1002"/>
      <c r="BP63" s="1002"/>
      <c r="BQ63" s="1002"/>
      <c r="BR63" s="1002"/>
      <c r="BS63" s="1002"/>
      <c r="BT63" s="1002"/>
      <c r="BU63" s="1002"/>
      <c r="BV63" s="1002"/>
      <c r="BW63" s="1002"/>
      <c r="BX63" s="1002"/>
      <c r="BY63" s="1002"/>
      <c r="BZ63" s="1002"/>
      <c r="CA63" s="1002"/>
      <c r="CB63" s="1002"/>
      <c r="CC63" s="1002"/>
      <c r="CD63" s="1002"/>
      <c r="CE63" s="1002"/>
      <c r="CF63" s="388"/>
    </row>
    <row r="64" spans="1:84" ht="12.75" customHeight="1" x14ac:dyDescent="0.15">
      <c r="A64" s="346"/>
      <c r="B64" s="348"/>
      <c r="C64" s="962" t="s">
        <v>1082</v>
      </c>
      <c r="D64" s="963"/>
      <c r="E64" s="963"/>
      <c r="F64" s="963"/>
      <c r="G64" s="963"/>
      <c r="H64" s="963"/>
      <c r="I64" s="964"/>
      <c r="J64" s="968" t="str">
        <f>IF($AC$25="","",VLOOKUP($AC$25,会社名検索用,31,FALSE))</f>
        <v>1級土木施工管理技士</v>
      </c>
      <c r="K64" s="969"/>
      <c r="L64" s="969"/>
      <c r="M64" s="969"/>
      <c r="N64" s="969"/>
      <c r="O64" s="969"/>
      <c r="P64" s="969"/>
      <c r="Q64" s="969"/>
      <c r="R64" s="969"/>
      <c r="S64" s="969"/>
      <c r="T64" s="970"/>
      <c r="U64" s="348"/>
      <c r="V64" s="346"/>
      <c r="W64" s="348"/>
      <c r="X64" s="965" t="s">
        <v>1085</v>
      </c>
      <c r="Y64" s="966"/>
      <c r="Z64" s="966"/>
      <c r="AA64" s="966"/>
      <c r="AB64" s="966"/>
      <c r="AC64" s="966"/>
      <c r="AD64" s="966"/>
      <c r="AE64" s="968"/>
      <c r="AF64" s="969"/>
      <c r="AG64" s="969"/>
      <c r="AH64" s="969"/>
      <c r="AI64" s="969"/>
      <c r="AJ64" s="969"/>
      <c r="AK64" s="969"/>
      <c r="AL64" s="969"/>
      <c r="AM64" s="969"/>
      <c r="AN64" s="969"/>
      <c r="AO64" s="970"/>
      <c r="AP64" s="385"/>
      <c r="AQ64" s="348"/>
      <c r="AR64" s="1002"/>
      <c r="AS64" s="1002"/>
      <c r="AT64" s="1002"/>
      <c r="AU64" s="1002"/>
      <c r="AV64" s="1002"/>
      <c r="AW64" s="1002"/>
      <c r="AX64" s="1002"/>
      <c r="AY64" s="1002"/>
      <c r="AZ64" s="1002"/>
      <c r="BA64" s="1002"/>
      <c r="BB64" s="1002"/>
      <c r="BC64" s="1002"/>
      <c r="BD64" s="1002"/>
      <c r="BE64" s="1002"/>
      <c r="BF64" s="1002"/>
      <c r="BG64" s="1002"/>
      <c r="BH64" s="1002"/>
      <c r="BI64" s="1002"/>
      <c r="BJ64" s="1002"/>
      <c r="BK64" s="1002"/>
      <c r="BL64" s="1002"/>
      <c r="BM64" s="1002"/>
      <c r="BN64" s="1002"/>
      <c r="BO64" s="1002"/>
      <c r="BP64" s="1002"/>
      <c r="BQ64" s="1002"/>
      <c r="BR64" s="1002"/>
      <c r="BS64" s="1002"/>
      <c r="BT64" s="1002"/>
      <c r="BU64" s="1002"/>
      <c r="BV64" s="1002"/>
      <c r="BW64" s="1002"/>
      <c r="BX64" s="1002"/>
      <c r="BY64" s="1002"/>
      <c r="BZ64" s="1002"/>
      <c r="CA64" s="1002"/>
      <c r="CB64" s="1002"/>
      <c r="CC64" s="1002"/>
      <c r="CD64" s="1002"/>
      <c r="CE64" s="1002"/>
      <c r="CF64" s="388"/>
    </row>
    <row r="65" spans="1:84" ht="12.75" customHeight="1" x14ac:dyDescent="0.15">
      <c r="A65" s="356"/>
      <c r="B65" s="358"/>
      <c r="C65" s="1010"/>
      <c r="D65" s="1011"/>
      <c r="E65" s="1011"/>
      <c r="F65" s="1011"/>
      <c r="G65" s="1011"/>
      <c r="H65" s="1011"/>
      <c r="I65" s="1012"/>
      <c r="J65" s="971"/>
      <c r="K65" s="972"/>
      <c r="L65" s="972"/>
      <c r="M65" s="972"/>
      <c r="N65" s="972"/>
      <c r="O65" s="972"/>
      <c r="P65" s="972"/>
      <c r="Q65" s="972"/>
      <c r="R65" s="972"/>
      <c r="S65" s="972"/>
      <c r="T65" s="973"/>
      <c r="U65" s="348"/>
      <c r="V65" s="356"/>
      <c r="W65" s="358"/>
      <c r="X65" s="1010"/>
      <c r="Y65" s="1011"/>
      <c r="Z65" s="1011"/>
      <c r="AA65" s="1011"/>
      <c r="AB65" s="1011"/>
      <c r="AC65" s="1011"/>
      <c r="AD65" s="1011"/>
      <c r="AE65" s="971"/>
      <c r="AF65" s="972"/>
      <c r="AG65" s="972"/>
      <c r="AH65" s="972"/>
      <c r="AI65" s="972"/>
      <c r="AJ65" s="972"/>
      <c r="AK65" s="972"/>
      <c r="AL65" s="972"/>
      <c r="AM65" s="972"/>
      <c r="AN65" s="972"/>
      <c r="AO65" s="973"/>
      <c r="AP65" s="385"/>
      <c r="AQ65" s="348"/>
      <c r="AR65" s="1002"/>
      <c r="AS65" s="1002"/>
      <c r="AT65" s="1002"/>
      <c r="AU65" s="1002"/>
      <c r="AV65" s="1002"/>
      <c r="AW65" s="1002"/>
      <c r="AX65" s="1002"/>
      <c r="AY65" s="1002"/>
      <c r="AZ65" s="1002"/>
      <c r="BA65" s="1002"/>
      <c r="BB65" s="1002"/>
      <c r="BC65" s="1002"/>
      <c r="BD65" s="1002"/>
      <c r="BE65" s="1002"/>
      <c r="BF65" s="1002"/>
      <c r="BG65" s="1002"/>
      <c r="BH65" s="1002"/>
      <c r="BI65" s="1002"/>
      <c r="BJ65" s="1002"/>
      <c r="BK65" s="1002"/>
      <c r="BL65" s="1002"/>
      <c r="BM65" s="1002"/>
      <c r="BN65" s="1002"/>
      <c r="BO65" s="1002"/>
      <c r="BP65" s="1002"/>
      <c r="BQ65" s="1002"/>
      <c r="BR65" s="1002"/>
      <c r="BS65" s="1002"/>
      <c r="BT65" s="1002"/>
      <c r="BU65" s="1002"/>
      <c r="BV65" s="1002"/>
      <c r="BW65" s="1002"/>
      <c r="BX65" s="1002"/>
      <c r="BY65" s="1002"/>
      <c r="BZ65" s="1002"/>
      <c r="CA65" s="1002"/>
      <c r="CB65" s="1002"/>
      <c r="CC65" s="1002"/>
      <c r="CD65" s="1002"/>
      <c r="CE65" s="1002"/>
      <c r="CF65" s="388"/>
    </row>
    <row r="66" spans="1:84" ht="12.75" customHeight="1" x14ac:dyDescent="0.15">
      <c r="A66" s="353"/>
      <c r="B66" s="348"/>
      <c r="C66" s="389"/>
      <c r="D66" s="389"/>
      <c r="E66" s="389"/>
      <c r="F66" s="389"/>
      <c r="G66" s="389"/>
      <c r="H66" s="348"/>
      <c r="I66" s="348"/>
      <c r="J66" s="348"/>
      <c r="K66" s="348"/>
      <c r="L66" s="348"/>
      <c r="M66" s="348"/>
      <c r="N66" s="348"/>
      <c r="O66" s="348"/>
      <c r="P66" s="348"/>
      <c r="Q66" s="348"/>
      <c r="R66" s="348"/>
      <c r="S66" s="348"/>
      <c r="T66" s="348"/>
      <c r="U66" s="348"/>
      <c r="V66" s="348"/>
      <c r="W66" s="348"/>
      <c r="X66" s="389"/>
      <c r="Y66" s="389"/>
      <c r="Z66" s="389"/>
      <c r="AA66" s="389"/>
      <c r="AB66" s="389"/>
      <c r="AC66" s="348"/>
      <c r="AD66" s="348"/>
      <c r="AE66" s="348"/>
      <c r="AF66" s="348"/>
      <c r="AG66" s="348"/>
      <c r="AH66" s="348"/>
      <c r="AI66" s="348"/>
      <c r="AJ66" s="348"/>
      <c r="AK66" s="348"/>
      <c r="AL66" s="348"/>
      <c r="AM66" s="348"/>
      <c r="AN66" s="348"/>
      <c r="AO66" s="348"/>
      <c r="AP66" s="385"/>
      <c r="AQ66" s="348"/>
      <c r="AR66" s="1002"/>
      <c r="AS66" s="1002"/>
      <c r="AT66" s="1002"/>
      <c r="AU66" s="1002"/>
      <c r="AV66" s="1002"/>
      <c r="AW66" s="1002"/>
      <c r="AX66" s="1002"/>
      <c r="AY66" s="1002"/>
      <c r="AZ66" s="1002"/>
      <c r="BA66" s="1002"/>
      <c r="BB66" s="1002"/>
      <c r="BC66" s="1002"/>
      <c r="BD66" s="1002"/>
      <c r="BE66" s="1002"/>
      <c r="BF66" s="1002"/>
      <c r="BG66" s="1002"/>
      <c r="BH66" s="1002"/>
      <c r="BI66" s="1002"/>
      <c r="BJ66" s="1002"/>
      <c r="BK66" s="1002"/>
      <c r="BL66" s="1002"/>
      <c r="BM66" s="1002"/>
      <c r="BN66" s="1002"/>
      <c r="BO66" s="1002"/>
      <c r="BP66" s="1002"/>
      <c r="BQ66" s="1002"/>
      <c r="BR66" s="1002"/>
      <c r="BS66" s="1002"/>
      <c r="BT66" s="1002"/>
      <c r="BU66" s="1002"/>
      <c r="BV66" s="1002"/>
      <c r="BW66" s="1002"/>
      <c r="BX66" s="1002"/>
      <c r="BY66" s="1002"/>
      <c r="BZ66" s="1002"/>
      <c r="CA66" s="1002"/>
      <c r="CB66" s="1002"/>
      <c r="CC66" s="1002"/>
      <c r="CD66" s="1002"/>
      <c r="CE66" s="1002"/>
      <c r="CF66" s="388"/>
    </row>
    <row r="67" spans="1:84" ht="12.75" customHeight="1" x14ac:dyDescent="0.15">
      <c r="A67" s="947" t="s">
        <v>1086</v>
      </c>
      <c r="B67" s="948"/>
      <c r="C67" s="948"/>
      <c r="D67" s="948"/>
      <c r="E67" s="948"/>
      <c r="F67" s="948"/>
      <c r="G67" s="948"/>
      <c r="H67" s="948"/>
      <c r="I67" s="953" t="str">
        <f>IF($AC$25="","",VLOOKUP($AC$25,会社名検索用,51,FALSE))</f>
        <v>無</v>
      </c>
      <c r="J67" s="954"/>
      <c r="K67" s="954"/>
      <c r="L67" s="954"/>
      <c r="M67" s="954"/>
      <c r="N67" s="954"/>
      <c r="O67" s="954"/>
      <c r="P67" s="947" t="s">
        <v>1087</v>
      </c>
      <c r="Q67" s="948"/>
      <c r="R67" s="948"/>
      <c r="S67" s="948"/>
      <c r="T67" s="948"/>
      <c r="U67" s="948"/>
      <c r="V67" s="948"/>
      <c r="W67" s="953" t="str">
        <f>IF($AC$25="","",VLOOKUP($AC$25,会社名検索用,52,FALSE))</f>
        <v>無</v>
      </c>
      <c r="X67" s="954"/>
      <c r="Y67" s="954"/>
      <c r="Z67" s="954"/>
      <c r="AA67" s="954"/>
      <c r="AB67" s="954"/>
      <c r="AC67" s="954"/>
      <c r="AD67" s="947" t="s">
        <v>1088</v>
      </c>
      <c r="AE67" s="948"/>
      <c r="AF67" s="948"/>
      <c r="AG67" s="948"/>
      <c r="AH67" s="948"/>
      <c r="AI67" s="948"/>
      <c r="AJ67" s="953" t="str">
        <f>IF($AC$25="","",VLOOKUP($AC$25,会社名検索用,53,FALSE))</f>
        <v>無</v>
      </c>
      <c r="AK67" s="954"/>
      <c r="AL67" s="954"/>
      <c r="AM67" s="954"/>
      <c r="AN67" s="954"/>
      <c r="AO67" s="959"/>
      <c r="AP67" s="385"/>
      <c r="AQ67" s="348"/>
      <c r="AR67" s="390" t="s">
        <v>1090</v>
      </c>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0"/>
      <c r="BW67" s="390"/>
      <c r="BX67" s="390"/>
      <c r="BY67" s="390"/>
      <c r="BZ67" s="390"/>
      <c r="CA67" s="390"/>
      <c r="CB67" s="390"/>
      <c r="CC67" s="390"/>
      <c r="CD67" s="390"/>
      <c r="CE67" s="391"/>
      <c r="CF67" s="388"/>
    </row>
    <row r="68" spans="1:84" ht="12.75" customHeight="1" x14ac:dyDescent="0.15">
      <c r="A68" s="949"/>
      <c r="B68" s="950"/>
      <c r="C68" s="950"/>
      <c r="D68" s="950"/>
      <c r="E68" s="950"/>
      <c r="F68" s="950"/>
      <c r="G68" s="950"/>
      <c r="H68" s="950"/>
      <c r="I68" s="955"/>
      <c r="J68" s="956"/>
      <c r="K68" s="956"/>
      <c r="L68" s="956"/>
      <c r="M68" s="956"/>
      <c r="N68" s="956"/>
      <c r="O68" s="956"/>
      <c r="P68" s="949"/>
      <c r="Q68" s="950"/>
      <c r="R68" s="950"/>
      <c r="S68" s="950"/>
      <c r="T68" s="950"/>
      <c r="U68" s="950"/>
      <c r="V68" s="950"/>
      <c r="W68" s="955"/>
      <c r="X68" s="956"/>
      <c r="Y68" s="956"/>
      <c r="Z68" s="956"/>
      <c r="AA68" s="956"/>
      <c r="AB68" s="956"/>
      <c r="AC68" s="956"/>
      <c r="AD68" s="949"/>
      <c r="AE68" s="950"/>
      <c r="AF68" s="950"/>
      <c r="AG68" s="950"/>
      <c r="AH68" s="950"/>
      <c r="AI68" s="950"/>
      <c r="AJ68" s="955"/>
      <c r="AK68" s="956"/>
      <c r="AL68" s="956"/>
      <c r="AM68" s="956"/>
      <c r="AN68" s="956"/>
      <c r="AO68" s="960"/>
      <c r="AP68" s="385"/>
      <c r="AQ68" s="348"/>
      <c r="AR68" s="392" t="s">
        <v>1091</v>
      </c>
      <c r="AS68" s="392"/>
      <c r="AT68" s="392"/>
      <c r="AU68" s="392"/>
      <c r="AV68" s="392"/>
      <c r="AW68" s="392"/>
      <c r="AX68" s="392"/>
      <c r="AY68" s="392"/>
      <c r="AZ68" s="392"/>
      <c r="BA68" s="392"/>
      <c r="BB68" s="392"/>
      <c r="BC68" s="392"/>
      <c r="BD68" s="392"/>
      <c r="BE68" s="392"/>
      <c r="BF68" s="392"/>
      <c r="BG68" s="392"/>
      <c r="BH68" s="392"/>
      <c r="BI68" s="392"/>
      <c r="BJ68" s="392"/>
      <c r="BK68" s="392"/>
      <c r="BL68" s="392"/>
      <c r="BM68" s="392"/>
      <c r="BN68" s="392"/>
      <c r="BO68" s="392"/>
      <c r="BP68" s="392"/>
      <c r="BQ68" s="392"/>
      <c r="BR68" s="392"/>
      <c r="BS68" s="392"/>
      <c r="BT68" s="392"/>
      <c r="BU68" s="392"/>
      <c r="BV68" s="392"/>
      <c r="BW68" s="392"/>
      <c r="BX68" s="392"/>
      <c r="BY68" s="392"/>
      <c r="BZ68" s="392"/>
      <c r="CA68" s="392"/>
      <c r="CB68" s="392"/>
      <c r="CC68" s="392"/>
      <c r="CD68" s="392"/>
      <c r="CE68" s="391"/>
      <c r="CF68" s="388"/>
    </row>
    <row r="69" spans="1:84" ht="12.75" customHeight="1" x14ac:dyDescent="0.15">
      <c r="A69" s="951"/>
      <c r="B69" s="952"/>
      <c r="C69" s="952"/>
      <c r="D69" s="952"/>
      <c r="E69" s="952"/>
      <c r="F69" s="952"/>
      <c r="G69" s="952"/>
      <c r="H69" s="952"/>
      <c r="I69" s="957"/>
      <c r="J69" s="958"/>
      <c r="K69" s="958"/>
      <c r="L69" s="958"/>
      <c r="M69" s="958"/>
      <c r="N69" s="958"/>
      <c r="O69" s="958"/>
      <c r="P69" s="951"/>
      <c r="Q69" s="952"/>
      <c r="R69" s="952"/>
      <c r="S69" s="952"/>
      <c r="T69" s="952"/>
      <c r="U69" s="952"/>
      <c r="V69" s="952"/>
      <c r="W69" s="957"/>
      <c r="X69" s="958"/>
      <c r="Y69" s="958"/>
      <c r="Z69" s="958"/>
      <c r="AA69" s="958"/>
      <c r="AB69" s="958"/>
      <c r="AC69" s="958"/>
      <c r="AD69" s="951"/>
      <c r="AE69" s="952"/>
      <c r="AF69" s="952"/>
      <c r="AG69" s="952"/>
      <c r="AH69" s="952"/>
      <c r="AI69" s="952"/>
      <c r="AJ69" s="957"/>
      <c r="AK69" s="958"/>
      <c r="AL69" s="958"/>
      <c r="AM69" s="958"/>
      <c r="AN69" s="958"/>
      <c r="AO69" s="961"/>
      <c r="AP69" s="385"/>
      <c r="AQ69" s="348"/>
      <c r="AR69" s="392" t="s">
        <v>1092</v>
      </c>
      <c r="AS69" s="392"/>
      <c r="AT69" s="392"/>
      <c r="AU69" s="392"/>
      <c r="AV69" s="392"/>
      <c r="AW69" s="392"/>
      <c r="AX69" s="392"/>
      <c r="AY69" s="392"/>
      <c r="AZ69" s="392"/>
      <c r="BA69" s="392"/>
      <c r="BB69" s="392"/>
      <c r="BC69" s="392"/>
      <c r="BD69" s="392"/>
      <c r="BE69" s="392"/>
      <c r="BF69" s="392"/>
      <c r="BG69" s="392"/>
      <c r="BH69" s="392"/>
      <c r="BI69" s="392"/>
      <c r="BJ69" s="392"/>
      <c r="BK69" s="392"/>
      <c r="BL69" s="392"/>
      <c r="BM69" s="392"/>
      <c r="BN69" s="392"/>
      <c r="BO69" s="392"/>
      <c r="BP69" s="392"/>
      <c r="BQ69" s="392"/>
      <c r="BR69" s="392"/>
      <c r="BS69" s="392"/>
      <c r="BT69" s="392"/>
      <c r="BU69" s="392"/>
      <c r="BV69" s="392"/>
      <c r="BW69" s="392"/>
      <c r="BX69" s="392"/>
      <c r="BY69" s="392"/>
      <c r="BZ69" s="392"/>
      <c r="CA69" s="392"/>
      <c r="CB69" s="392"/>
      <c r="CC69" s="392"/>
      <c r="CD69" s="392"/>
      <c r="CE69" s="391"/>
      <c r="CF69" s="388"/>
    </row>
    <row r="70" spans="1:84" ht="10.5" customHeight="1" x14ac:dyDescent="0.15">
      <c r="A70" s="393"/>
      <c r="B70" s="394"/>
      <c r="C70" s="394"/>
      <c r="D70" s="394"/>
      <c r="E70" s="394"/>
      <c r="F70" s="394"/>
      <c r="G70" s="394"/>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85"/>
      <c r="AQ70" s="348"/>
      <c r="AR70" s="392"/>
      <c r="AS70" s="392" t="s">
        <v>1093</v>
      </c>
      <c r="AT70" s="392"/>
      <c r="AU70" s="392"/>
      <c r="AV70" s="392"/>
      <c r="AW70" s="392"/>
      <c r="AX70" s="392"/>
      <c r="AY70" s="392"/>
      <c r="AZ70" s="392"/>
      <c r="BA70" s="392"/>
      <c r="BB70" s="392"/>
      <c r="BC70" s="392"/>
      <c r="BD70" s="392"/>
      <c r="BE70" s="392"/>
      <c r="BF70" s="392"/>
      <c r="BG70" s="392"/>
      <c r="BH70" s="392"/>
      <c r="BI70" s="392"/>
      <c r="BJ70" s="392"/>
      <c r="BK70" s="392"/>
      <c r="BL70" s="392"/>
      <c r="BM70" s="392"/>
      <c r="BN70" s="392"/>
      <c r="BO70" s="392"/>
      <c r="BP70" s="392"/>
      <c r="BQ70" s="392"/>
      <c r="BR70" s="392"/>
      <c r="BS70" s="392"/>
      <c r="BT70" s="392"/>
      <c r="BU70" s="392"/>
      <c r="BV70" s="392"/>
      <c r="BW70" s="392"/>
      <c r="BX70" s="392"/>
      <c r="BY70" s="392"/>
      <c r="BZ70" s="392"/>
      <c r="CA70" s="392"/>
      <c r="CB70" s="392"/>
      <c r="CC70" s="392"/>
      <c r="CD70" s="392"/>
      <c r="CE70" s="390"/>
      <c r="CF70" s="388"/>
    </row>
    <row r="71" spans="1:84" s="340" customFormat="1" ht="10.5" x14ac:dyDescent="0.15">
      <c r="A71" s="395" t="s">
        <v>1094</v>
      </c>
      <c r="B71" s="392"/>
      <c r="C71" s="396"/>
      <c r="D71" s="396"/>
      <c r="E71" s="392" t="s">
        <v>1095</v>
      </c>
      <c r="F71" s="392"/>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7"/>
      <c r="AQ71" s="392"/>
      <c r="AR71" s="392"/>
      <c r="AS71" s="392" t="s">
        <v>1096</v>
      </c>
      <c r="AT71" s="392"/>
      <c r="AU71" s="392"/>
      <c r="AV71" s="392"/>
      <c r="AW71" s="392"/>
      <c r="AX71" s="392"/>
      <c r="AY71" s="392"/>
      <c r="AZ71" s="392"/>
      <c r="BA71" s="392"/>
      <c r="BB71" s="392"/>
      <c r="BC71" s="392"/>
      <c r="BD71" s="392"/>
      <c r="BE71" s="392"/>
      <c r="BF71" s="392"/>
      <c r="BG71" s="392"/>
      <c r="BH71" s="392"/>
      <c r="BI71" s="392"/>
      <c r="BJ71" s="392"/>
      <c r="BK71" s="392"/>
      <c r="BL71" s="392"/>
      <c r="BM71" s="392"/>
      <c r="BN71" s="392"/>
      <c r="BO71" s="392"/>
      <c r="BP71" s="392"/>
      <c r="BQ71" s="392"/>
      <c r="BR71" s="392"/>
      <c r="BS71" s="392"/>
      <c r="BT71" s="392"/>
      <c r="BU71" s="392"/>
      <c r="BV71" s="392"/>
      <c r="BW71" s="392"/>
      <c r="BX71" s="392"/>
      <c r="BY71" s="392"/>
      <c r="BZ71" s="392"/>
      <c r="CA71" s="392"/>
      <c r="CB71" s="392"/>
      <c r="CC71" s="392"/>
      <c r="CD71" s="392"/>
      <c r="CE71" s="392"/>
      <c r="CF71" s="388"/>
    </row>
    <row r="72" spans="1:84" s="340" customFormat="1" ht="10.5" x14ac:dyDescent="0.15">
      <c r="A72" s="398"/>
      <c r="B72" s="392"/>
      <c r="C72" s="396"/>
      <c r="D72" s="396"/>
      <c r="E72" s="392" t="s">
        <v>1097</v>
      </c>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7"/>
      <c r="AQ72" s="392"/>
      <c r="AR72" s="392" t="s">
        <v>1098</v>
      </c>
      <c r="AS72" s="392"/>
      <c r="AT72" s="392"/>
      <c r="AU72" s="392"/>
      <c r="AV72" s="392"/>
      <c r="AW72" s="392"/>
      <c r="AX72" s="392"/>
      <c r="AY72" s="392"/>
      <c r="AZ72" s="392"/>
      <c r="BA72" s="392"/>
      <c r="BB72" s="392"/>
      <c r="BC72" s="392"/>
      <c r="BD72" s="392"/>
      <c r="BE72" s="392"/>
      <c r="BF72" s="392"/>
      <c r="BG72" s="392"/>
      <c r="BH72" s="392"/>
      <c r="BI72" s="392"/>
      <c r="BJ72" s="392"/>
      <c r="BK72" s="392"/>
      <c r="BL72" s="392"/>
      <c r="BM72" s="392"/>
      <c r="BN72" s="392"/>
      <c r="BO72" s="392"/>
      <c r="BP72" s="392"/>
      <c r="BQ72" s="392"/>
      <c r="BR72" s="392"/>
      <c r="BS72" s="392"/>
      <c r="BT72" s="392"/>
      <c r="BU72" s="392"/>
      <c r="BV72" s="392"/>
      <c r="BW72" s="392"/>
      <c r="BX72" s="392"/>
      <c r="BY72" s="392"/>
      <c r="BZ72" s="392"/>
      <c r="CA72" s="392"/>
      <c r="CB72" s="392"/>
      <c r="CC72" s="392"/>
      <c r="CD72" s="392"/>
      <c r="CE72" s="392"/>
      <c r="CF72" s="395"/>
    </row>
    <row r="73" spans="1:84" s="340" customFormat="1" ht="10.5" x14ac:dyDescent="0.15">
      <c r="A73" s="398"/>
      <c r="B73" s="392"/>
      <c r="C73" s="396"/>
      <c r="D73" s="396"/>
      <c r="E73" s="392" t="s">
        <v>1099</v>
      </c>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6"/>
      <c r="AN73" s="396"/>
      <c r="AO73" s="396"/>
      <c r="AP73" s="397"/>
      <c r="AQ73" s="392"/>
      <c r="AR73" s="392" t="s">
        <v>1100</v>
      </c>
      <c r="AS73" s="392"/>
      <c r="AT73" s="392"/>
      <c r="AU73" s="392"/>
      <c r="AV73" s="392"/>
      <c r="AW73" s="392"/>
      <c r="AX73" s="392"/>
      <c r="AY73" s="392"/>
      <c r="AZ73" s="392"/>
      <c r="BA73" s="392"/>
      <c r="BB73" s="392"/>
      <c r="BC73" s="392"/>
      <c r="BD73" s="392"/>
      <c r="BE73" s="392"/>
      <c r="BF73" s="392"/>
      <c r="BG73" s="392"/>
      <c r="BH73" s="392"/>
      <c r="BI73" s="392"/>
      <c r="BJ73" s="392"/>
      <c r="BK73" s="392"/>
      <c r="BL73" s="392"/>
      <c r="BM73" s="392"/>
      <c r="BN73" s="392"/>
      <c r="BO73" s="392"/>
      <c r="BP73" s="392"/>
      <c r="BQ73" s="392"/>
      <c r="BR73" s="392"/>
      <c r="BS73" s="392"/>
      <c r="BT73" s="392"/>
      <c r="BU73" s="392"/>
      <c r="BV73" s="392"/>
      <c r="BW73" s="392"/>
      <c r="BX73" s="392"/>
      <c r="BY73" s="392"/>
      <c r="BZ73" s="392"/>
      <c r="CA73" s="392"/>
      <c r="CB73" s="392"/>
      <c r="CC73" s="392"/>
      <c r="CD73" s="392"/>
      <c r="CE73" s="392"/>
      <c r="CF73" s="395"/>
    </row>
    <row r="74" spans="1:84" s="340" customFormat="1" ht="10.5" x14ac:dyDescent="0.15">
      <c r="A74" s="398"/>
      <c r="B74" s="392"/>
      <c r="C74" s="396"/>
      <c r="D74" s="396"/>
      <c r="E74" s="392" t="s">
        <v>1101</v>
      </c>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c r="AJ74" s="396"/>
      <c r="AK74" s="396"/>
      <c r="AL74" s="396"/>
      <c r="AM74" s="396"/>
      <c r="AN74" s="396"/>
      <c r="AO74" s="396"/>
      <c r="AP74" s="397"/>
      <c r="AQ74" s="392"/>
      <c r="AR74" s="392" t="s">
        <v>1102</v>
      </c>
      <c r="AS74" s="392"/>
      <c r="AT74" s="392"/>
      <c r="AU74" s="392"/>
      <c r="AV74" s="392"/>
      <c r="AW74" s="392"/>
      <c r="AX74" s="392"/>
      <c r="AY74" s="392"/>
      <c r="AZ74" s="392"/>
      <c r="BA74" s="392"/>
      <c r="BB74" s="392"/>
      <c r="BC74" s="392"/>
      <c r="BD74" s="392"/>
      <c r="BE74" s="392"/>
      <c r="BF74" s="392"/>
      <c r="BG74" s="392"/>
      <c r="BH74" s="392"/>
      <c r="BI74" s="392"/>
      <c r="BJ74" s="392"/>
      <c r="BK74" s="392" t="s">
        <v>1103</v>
      </c>
      <c r="BL74" s="392"/>
      <c r="BM74" s="392"/>
      <c r="BN74" s="392"/>
      <c r="BO74" s="392"/>
      <c r="BP74" s="392"/>
      <c r="BQ74" s="392"/>
      <c r="BR74" s="392"/>
      <c r="BS74" s="392"/>
      <c r="BT74" s="392"/>
      <c r="BU74" s="392"/>
      <c r="BV74" s="392"/>
      <c r="BW74" s="392"/>
      <c r="BX74" s="392"/>
      <c r="BY74" s="392"/>
      <c r="BZ74" s="392"/>
      <c r="CA74" s="392"/>
      <c r="CB74" s="392"/>
      <c r="CC74" s="392"/>
      <c r="CD74" s="392"/>
      <c r="CE74" s="392"/>
      <c r="CF74" s="395"/>
    </row>
    <row r="75" spans="1:84" s="340" customFormat="1" ht="10.5" x14ac:dyDescent="0.15">
      <c r="A75" s="398"/>
      <c r="B75" s="392"/>
      <c r="C75" s="396"/>
      <c r="D75" s="396"/>
      <c r="E75" s="392" t="s">
        <v>1104</v>
      </c>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c r="AK75" s="396"/>
      <c r="AL75" s="396"/>
      <c r="AM75" s="396"/>
      <c r="AN75" s="396"/>
      <c r="AO75" s="396"/>
      <c r="AP75" s="397"/>
      <c r="AQ75" s="392"/>
      <c r="AR75" s="392"/>
      <c r="AS75" s="392" t="s">
        <v>1105</v>
      </c>
      <c r="AT75" s="392"/>
      <c r="AU75" s="392"/>
      <c r="AV75" s="392"/>
      <c r="AW75" s="392"/>
      <c r="AX75" s="392"/>
      <c r="AY75" s="392"/>
      <c r="AZ75" s="392"/>
      <c r="BA75" s="392"/>
      <c r="BB75" s="392" t="s">
        <v>1106</v>
      </c>
      <c r="BC75" s="392"/>
      <c r="BD75" s="392"/>
      <c r="BE75" s="392"/>
      <c r="BF75" s="392"/>
      <c r="BG75" s="392"/>
      <c r="BH75" s="392"/>
      <c r="BI75" s="392"/>
      <c r="BJ75" s="392"/>
      <c r="BK75" s="392" t="s">
        <v>1107</v>
      </c>
      <c r="BL75" s="392"/>
      <c r="BM75" s="392"/>
      <c r="BN75" s="392"/>
      <c r="BO75" s="392"/>
      <c r="BP75" s="392"/>
      <c r="BQ75" s="392"/>
      <c r="BR75" s="392"/>
      <c r="BS75" s="392"/>
      <c r="BT75" s="392"/>
      <c r="BU75" s="392"/>
      <c r="BV75" s="392"/>
      <c r="BW75" s="392"/>
      <c r="BX75" s="392"/>
      <c r="BY75" s="392"/>
      <c r="BZ75" s="392"/>
      <c r="CA75" s="392"/>
      <c r="CB75" s="392"/>
      <c r="CC75" s="392"/>
      <c r="CD75" s="392"/>
      <c r="CE75" s="392"/>
      <c r="CF75" s="395"/>
    </row>
    <row r="76" spans="1:84" s="340" customFormat="1" ht="10.5" x14ac:dyDescent="0.15">
      <c r="A76" s="398"/>
      <c r="B76" s="392"/>
      <c r="C76" s="396"/>
      <c r="D76" s="396"/>
      <c r="E76" s="392" t="s">
        <v>1108</v>
      </c>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396"/>
      <c r="AN76" s="396"/>
      <c r="AO76" s="396"/>
      <c r="AP76" s="397"/>
      <c r="AQ76" s="392"/>
      <c r="AR76" s="392"/>
      <c r="AS76" s="392" t="s">
        <v>1109</v>
      </c>
      <c r="AT76" s="392"/>
      <c r="AU76" s="392"/>
      <c r="AV76" s="392"/>
      <c r="AW76" s="392"/>
      <c r="AX76" s="392"/>
      <c r="AY76" s="392"/>
      <c r="AZ76" s="392"/>
      <c r="BA76" s="392"/>
      <c r="BB76" s="392"/>
      <c r="BC76" s="392"/>
      <c r="BD76" s="392"/>
      <c r="BE76" s="392"/>
      <c r="BF76" s="392"/>
      <c r="BG76" s="392"/>
      <c r="BH76" s="392"/>
      <c r="BI76" s="392"/>
      <c r="BJ76" s="392"/>
      <c r="BK76" s="392" t="s">
        <v>1110</v>
      </c>
      <c r="BL76" s="392"/>
      <c r="BM76" s="392"/>
      <c r="BN76" s="392"/>
      <c r="BO76" s="392"/>
      <c r="BP76" s="392"/>
      <c r="BQ76" s="392"/>
      <c r="BR76" s="392"/>
      <c r="BS76" s="392"/>
      <c r="BT76" s="392"/>
      <c r="BU76" s="392"/>
      <c r="BV76" s="392"/>
      <c r="BW76" s="392"/>
      <c r="BX76" s="392"/>
      <c r="BY76" s="392"/>
      <c r="BZ76" s="392"/>
      <c r="CA76" s="392"/>
      <c r="CB76" s="392"/>
      <c r="CC76" s="392"/>
      <c r="CD76" s="392"/>
      <c r="CE76" s="392"/>
      <c r="CF76" s="395"/>
    </row>
    <row r="77" spans="1:84" s="340" customFormat="1" ht="10.5" x14ac:dyDescent="0.15">
      <c r="A77" s="398"/>
      <c r="B77" s="392"/>
      <c r="C77" s="396"/>
      <c r="D77" s="396"/>
      <c r="E77" s="392" t="s">
        <v>1111</v>
      </c>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396"/>
      <c r="AL77" s="396"/>
      <c r="AM77" s="396"/>
      <c r="AN77" s="396"/>
      <c r="AO77" s="396"/>
      <c r="AP77" s="397"/>
      <c r="AQ77" s="392"/>
      <c r="AR77" s="392"/>
      <c r="AS77" s="392" t="s">
        <v>1112</v>
      </c>
      <c r="AT77" s="392"/>
      <c r="AU77" s="392"/>
      <c r="AV77" s="392"/>
      <c r="AW77" s="392"/>
      <c r="AX77" s="392"/>
      <c r="AY77" s="392"/>
      <c r="AZ77" s="392"/>
      <c r="BA77" s="392"/>
      <c r="BB77" s="392" t="s">
        <v>1113</v>
      </c>
      <c r="BC77" s="392"/>
      <c r="BD77" s="392"/>
      <c r="BE77" s="392"/>
      <c r="BF77" s="392"/>
      <c r="BG77" s="392"/>
      <c r="BH77" s="392"/>
      <c r="BI77" s="392"/>
      <c r="BJ77" s="392"/>
      <c r="BK77" s="392" t="s">
        <v>1114</v>
      </c>
      <c r="BL77" s="392"/>
      <c r="BM77" s="392"/>
      <c r="BN77" s="392"/>
      <c r="BO77" s="392"/>
      <c r="BP77" s="392"/>
      <c r="BQ77" s="392"/>
      <c r="BR77" s="392"/>
      <c r="BS77" s="392"/>
      <c r="BT77" s="392"/>
      <c r="BU77" s="392"/>
      <c r="BV77" s="392"/>
      <c r="BW77" s="392"/>
      <c r="BX77" s="392"/>
      <c r="BY77" s="392"/>
      <c r="BZ77" s="392"/>
      <c r="CA77" s="392"/>
      <c r="CB77" s="392"/>
      <c r="CC77" s="392"/>
      <c r="CD77" s="392"/>
      <c r="CE77" s="392"/>
      <c r="CF77" s="395"/>
    </row>
    <row r="78" spans="1:84" s="340" customFormat="1" ht="10.5" x14ac:dyDescent="0.15">
      <c r="A78" s="398"/>
      <c r="B78" s="392"/>
      <c r="C78" s="396"/>
      <c r="D78" s="396"/>
      <c r="E78" s="392" t="s">
        <v>1115</v>
      </c>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396"/>
      <c r="AM78" s="396"/>
      <c r="AN78" s="396"/>
      <c r="AO78" s="396"/>
      <c r="AP78" s="397"/>
      <c r="AQ78" s="392"/>
      <c r="AR78" s="392"/>
      <c r="AS78" s="392" t="s">
        <v>1116</v>
      </c>
      <c r="AT78" s="392"/>
      <c r="AU78" s="392"/>
      <c r="AV78" s="392"/>
      <c r="AW78" s="392"/>
      <c r="AX78" s="392"/>
      <c r="AY78" s="392"/>
      <c r="AZ78" s="392"/>
      <c r="BA78" s="392"/>
      <c r="BB78" s="392" t="s">
        <v>271</v>
      </c>
      <c r="BC78" s="392"/>
      <c r="BD78" s="392"/>
      <c r="BE78" s="392"/>
      <c r="BF78" s="392"/>
      <c r="BG78" s="392"/>
      <c r="BH78" s="392"/>
      <c r="BI78" s="392"/>
      <c r="BJ78" s="392"/>
      <c r="BK78" s="392" t="s">
        <v>1117</v>
      </c>
      <c r="BL78" s="392"/>
      <c r="BM78" s="392"/>
      <c r="BN78" s="392"/>
      <c r="BO78" s="392"/>
      <c r="BP78" s="392"/>
      <c r="BQ78" s="392"/>
      <c r="BR78" s="392"/>
      <c r="BS78" s="392"/>
      <c r="BT78" s="392"/>
      <c r="BU78" s="392"/>
      <c r="BV78" s="392"/>
      <c r="BW78" s="392"/>
      <c r="BX78" s="392"/>
      <c r="BY78" s="392"/>
      <c r="BZ78" s="392"/>
      <c r="CA78" s="392"/>
      <c r="CB78" s="392"/>
      <c r="CC78" s="392"/>
      <c r="CD78" s="392"/>
      <c r="CE78" s="392"/>
      <c r="CF78" s="395"/>
    </row>
    <row r="79" spans="1:84" s="340" customFormat="1" ht="10.5" x14ac:dyDescent="0.15">
      <c r="A79" s="398"/>
      <c r="B79" s="392"/>
      <c r="C79" s="396"/>
      <c r="D79" s="396"/>
      <c r="E79" s="392" t="s">
        <v>1118</v>
      </c>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396"/>
      <c r="AM79" s="396"/>
      <c r="AN79" s="396"/>
      <c r="AO79" s="396"/>
      <c r="AP79" s="397"/>
      <c r="AQ79" s="392"/>
      <c r="AR79" s="392"/>
      <c r="AS79" s="392"/>
      <c r="AT79" s="392"/>
      <c r="AU79" s="392"/>
      <c r="AV79" s="392"/>
      <c r="AW79" s="392"/>
      <c r="AX79" s="392"/>
      <c r="AY79" s="392"/>
      <c r="AZ79" s="392"/>
      <c r="BA79" s="392"/>
      <c r="BB79" s="392"/>
      <c r="BC79" s="392"/>
      <c r="BD79" s="392"/>
      <c r="BE79" s="392"/>
      <c r="BF79" s="392"/>
      <c r="BG79" s="392"/>
      <c r="BH79" s="392"/>
      <c r="BI79" s="392"/>
      <c r="BJ79" s="392"/>
      <c r="BK79" s="392" t="s">
        <v>1119</v>
      </c>
      <c r="BL79" s="392"/>
      <c r="BM79" s="392"/>
      <c r="BN79" s="392"/>
      <c r="BO79" s="392"/>
      <c r="BP79" s="392"/>
      <c r="BQ79" s="392"/>
      <c r="BR79" s="392"/>
      <c r="BS79" s="392"/>
      <c r="BT79" s="392"/>
      <c r="BU79" s="392"/>
      <c r="BV79" s="392"/>
      <c r="BW79" s="392"/>
      <c r="BX79" s="392"/>
      <c r="BY79" s="392"/>
      <c r="BZ79" s="392"/>
      <c r="CA79" s="392"/>
      <c r="CB79" s="392"/>
      <c r="CC79" s="392"/>
      <c r="CD79" s="392"/>
      <c r="CE79" s="392"/>
      <c r="CF79" s="395"/>
    </row>
    <row r="80" spans="1:84" s="340" customFormat="1" ht="10.5" x14ac:dyDescent="0.15">
      <c r="A80" s="398"/>
      <c r="B80" s="392"/>
      <c r="C80" s="396"/>
      <c r="D80" s="396"/>
      <c r="E80" s="392" t="s">
        <v>1120</v>
      </c>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7"/>
      <c r="AQ80" s="392"/>
      <c r="AR80" s="392"/>
      <c r="AS80" s="392"/>
      <c r="AT80" s="392"/>
      <c r="AU80" s="392"/>
      <c r="AV80" s="392"/>
      <c r="AW80" s="392"/>
      <c r="AX80" s="392"/>
      <c r="AY80" s="392"/>
      <c r="AZ80" s="392"/>
      <c r="BA80" s="392"/>
      <c r="BB80" s="392"/>
      <c r="BC80" s="392"/>
      <c r="BD80" s="392"/>
      <c r="BE80" s="392"/>
      <c r="BF80" s="392"/>
      <c r="BG80" s="392"/>
      <c r="BH80" s="392"/>
      <c r="BI80" s="392"/>
      <c r="BJ80" s="392"/>
      <c r="BK80" s="392" t="s">
        <v>1121</v>
      </c>
      <c r="BL80" s="392"/>
      <c r="BM80" s="392"/>
      <c r="BN80" s="392"/>
      <c r="BO80" s="392"/>
      <c r="BP80" s="392"/>
      <c r="BQ80" s="392"/>
      <c r="BR80" s="392"/>
      <c r="BS80" s="392"/>
      <c r="BT80" s="392"/>
      <c r="BU80" s="392"/>
      <c r="BV80" s="392"/>
      <c r="BW80" s="392"/>
      <c r="BX80" s="392"/>
      <c r="BY80" s="392"/>
      <c r="BZ80" s="392"/>
      <c r="CA80" s="392"/>
      <c r="CB80" s="392"/>
      <c r="CC80" s="392"/>
      <c r="CD80" s="392"/>
      <c r="CE80" s="392"/>
      <c r="CF80" s="395"/>
    </row>
    <row r="81" spans="1:84" s="340" customFormat="1" ht="10.5" x14ac:dyDescent="0.15">
      <c r="A81" s="398"/>
      <c r="B81" s="392"/>
      <c r="C81" s="396"/>
      <c r="D81" s="396"/>
      <c r="E81" s="392"/>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396"/>
      <c r="AL81" s="396"/>
      <c r="AM81" s="396"/>
      <c r="AN81" s="396"/>
      <c r="AO81" s="396"/>
      <c r="AP81" s="397"/>
      <c r="AQ81" s="392"/>
      <c r="AR81" s="392"/>
      <c r="AS81" s="392"/>
      <c r="AT81" s="392"/>
      <c r="AU81" s="392"/>
      <c r="AV81" s="392"/>
      <c r="AW81" s="392"/>
      <c r="AX81" s="392"/>
      <c r="AY81" s="392"/>
      <c r="AZ81" s="392"/>
      <c r="BA81" s="392"/>
      <c r="BB81" s="392"/>
      <c r="BC81" s="392"/>
      <c r="BD81" s="392"/>
      <c r="BE81" s="392"/>
      <c r="BF81" s="392"/>
      <c r="BG81" s="392"/>
      <c r="BH81" s="392"/>
      <c r="BI81" s="392"/>
      <c r="BJ81" s="392"/>
      <c r="BK81" s="392" t="s">
        <v>1122</v>
      </c>
      <c r="BL81" s="392"/>
      <c r="BM81" s="392"/>
      <c r="BN81" s="392"/>
      <c r="BO81" s="392"/>
      <c r="BP81" s="392"/>
      <c r="BQ81" s="392"/>
      <c r="BR81" s="392"/>
      <c r="BS81" s="392"/>
      <c r="BT81" s="392"/>
      <c r="BU81" s="392"/>
      <c r="BV81" s="392"/>
      <c r="BW81" s="392"/>
      <c r="BX81" s="392"/>
      <c r="BY81" s="392"/>
      <c r="BZ81" s="392"/>
      <c r="CA81" s="392"/>
      <c r="CB81" s="392"/>
      <c r="CC81" s="392"/>
      <c r="CD81" s="392"/>
      <c r="CE81" s="392"/>
      <c r="CF81" s="395"/>
    </row>
    <row r="82" spans="1:84" ht="13.5" x14ac:dyDescent="0.15">
      <c r="A82" s="342"/>
      <c r="B82" s="342"/>
      <c r="C82" s="342"/>
      <c r="D82" s="342"/>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2"/>
      <c r="AM82" s="342"/>
      <c r="AN82" s="342"/>
      <c r="AO82" s="342"/>
      <c r="AP82" s="343"/>
      <c r="AQ82" s="342"/>
      <c r="AR82" s="342"/>
      <c r="AS82" s="342"/>
      <c r="AT82" s="342"/>
      <c r="AU82" s="342"/>
      <c r="AV82" s="342"/>
      <c r="AW82" s="342"/>
      <c r="AX82" s="342"/>
      <c r="AY82" s="342"/>
      <c r="AZ82" s="342"/>
      <c r="BA82" s="342"/>
      <c r="BB82" s="342"/>
      <c r="BC82" s="342"/>
      <c r="BD82" s="342"/>
      <c r="BE82" s="342"/>
      <c r="BF82" s="342"/>
      <c r="BG82" s="342"/>
      <c r="BH82" s="342"/>
      <c r="BI82" s="342"/>
      <c r="BJ82" s="342"/>
      <c r="BK82" s="342"/>
      <c r="BL82" s="342"/>
      <c r="BM82" s="342"/>
      <c r="BN82" s="342"/>
      <c r="BO82" s="342"/>
      <c r="BP82" s="342"/>
      <c r="BQ82" s="342"/>
      <c r="BR82" s="342"/>
      <c r="BS82" s="342"/>
      <c r="BT82" s="342"/>
      <c r="BU82" s="342"/>
      <c r="BV82" s="342"/>
      <c r="BW82" s="342"/>
      <c r="BX82" s="342"/>
      <c r="BY82" s="342"/>
      <c r="BZ82" s="342"/>
      <c r="CA82" s="342"/>
      <c r="CB82" s="342"/>
      <c r="CC82" s="342"/>
      <c r="CD82" s="342"/>
      <c r="CE82" s="342"/>
      <c r="CF82" s="342"/>
    </row>
    <row r="83" spans="1:84" ht="13.5" x14ac:dyDescent="0.15">
      <c r="A83" s="344"/>
      <c r="B83" s="344"/>
      <c r="C83" s="344"/>
      <c r="D83" s="344"/>
      <c r="E83" s="344"/>
      <c r="F83" s="344"/>
      <c r="G83" s="344"/>
      <c r="H83" s="344"/>
      <c r="I83" s="344"/>
      <c r="J83" s="344"/>
      <c r="K83" s="344"/>
      <c r="L83" s="344"/>
      <c r="M83" s="344"/>
      <c r="N83" s="344"/>
      <c r="O83" s="344"/>
      <c r="P83" s="344"/>
      <c r="Q83" s="344"/>
      <c r="R83" s="344"/>
      <c r="S83" s="344"/>
      <c r="T83" s="344"/>
      <c r="U83" s="344"/>
      <c r="V83" s="344"/>
      <c r="W83" s="344"/>
      <c r="X83" s="344"/>
      <c r="Y83" s="344"/>
      <c r="Z83" s="344"/>
      <c r="AA83" s="344"/>
      <c r="AB83" s="344"/>
      <c r="AC83" s="344"/>
      <c r="AD83" s="344"/>
      <c r="AE83" s="344"/>
      <c r="AF83" s="344"/>
      <c r="AG83" s="344"/>
      <c r="AH83" s="344"/>
      <c r="AI83" s="344"/>
      <c r="AJ83" s="344"/>
      <c r="AK83" s="344"/>
      <c r="AL83" s="344"/>
      <c r="AM83" s="344"/>
      <c r="AN83" s="344"/>
      <c r="AO83" s="344"/>
      <c r="AP83" s="345"/>
      <c r="AQ83" s="344"/>
      <c r="AR83" s="344"/>
      <c r="AS83" s="344"/>
      <c r="AT83" s="344"/>
      <c r="AU83" s="344"/>
      <c r="AV83" s="344"/>
      <c r="AW83" s="344"/>
      <c r="AX83" s="344"/>
      <c r="AY83" s="344"/>
      <c r="AZ83" s="344"/>
      <c r="BA83" s="344"/>
      <c r="BB83" s="344"/>
      <c r="BC83" s="344"/>
      <c r="BD83" s="344"/>
      <c r="BE83" s="344"/>
      <c r="BF83" s="344"/>
      <c r="BG83" s="344"/>
      <c r="BH83" s="344"/>
      <c r="BI83" s="344"/>
      <c r="BJ83" s="344"/>
      <c r="BK83" s="344"/>
      <c r="BL83" s="344"/>
      <c r="BM83" s="344"/>
      <c r="BN83" s="344"/>
      <c r="BO83" s="344"/>
      <c r="BP83" s="344"/>
      <c r="BQ83" s="344"/>
      <c r="BR83" s="344"/>
      <c r="BS83" s="344"/>
      <c r="BT83" s="344"/>
      <c r="BU83" s="344"/>
      <c r="BV83" s="344"/>
      <c r="BW83" s="344"/>
      <c r="BX83" s="344"/>
      <c r="BY83" s="344"/>
      <c r="BZ83" s="344"/>
      <c r="CA83" s="344"/>
      <c r="CB83" s="344"/>
      <c r="CC83" s="344"/>
      <c r="CD83" s="344"/>
      <c r="CE83" s="344"/>
      <c r="CF83" s="344"/>
    </row>
  </sheetData>
  <mergeCells count="192">
    <mergeCell ref="A10:L10"/>
    <mergeCell ref="AF10:AO10"/>
    <mergeCell ref="A13:AO14"/>
    <mergeCell ref="AR13:BB14"/>
    <mergeCell ref="BC14:CF14"/>
    <mergeCell ref="CE10:CF10"/>
    <mergeCell ref="CE11:CF11"/>
    <mergeCell ref="CE12:CF12"/>
    <mergeCell ref="W17:AE17"/>
    <mergeCell ref="AS18:AW20"/>
    <mergeCell ref="B18:F19"/>
    <mergeCell ref="G19:U19"/>
    <mergeCell ref="X19:AA19"/>
    <mergeCell ref="AD19:AH19"/>
    <mergeCell ref="AY20:CF20"/>
    <mergeCell ref="AS15:AW17"/>
    <mergeCell ref="BN15:BR17"/>
    <mergeCell ref="BT15:CF17"/>
    <mergeCell ref="B15:F16"/>
    <mergeCell ref="H15:U16"/>
    <mergeCell ref="AY15:BL16"/>
    <mergeCell ref="AY17:BL17"/>
    <mergeCell ref="B17:F17"/>
    <mergeCell ref="AC20:AO21"/>
    <mergeCell ref="AS21:AW23"/>
    <mergeCell ref="AZ21:CF21"/>
    <mergeCell ref="B22:F25"/>
    <mergeCell ref="AE23:AO23"/>
    <mergeCell ref="AS24:AW26"/>
    <mergeCell ref="BB24:BL24"/>
    <mergeCell ref="BN24:BR26"/>
    <mergeCell ref="H22:U24"/>
    <mergeCell ref="H25:U25"/>
    <mergeCell ref="AC26:AO26"/>
    <mergeCell ref="BW28:CF29"/>
    <mergeCell ref="B29:AO30"/>
    <mergeCell ref="AY30:BE31"/>
    <mergeCell ref="BF30:BH31"/>
    <mergeCell ref="BO30:BP31"/>
    <mergeCell ref="BQ30:BT31"/>
    <mergeCell ref="BU30:BV31"/>
    <mergeCell ref="BW30:CF31"/>
    <mergeCell ref="BT24:CF26"/>
    <mergeCell ref="X25:AA25"/>
    <mergeCell ref="AC25:AO25"/>
    <mergeCell ref="BB26:BL26"/>
    <mergeCell ref="X28:AA28"/>
    <mergeCell ref="AC28:AM28"/>
    <mergeCell ref="AN27:AO27"/>
    <mergeCell ref="AS28:AW33"/>
    <mergeCell ref="AY28:BH29"/>
    <mergeCell ref="BI28:BV29"/>
    <mergeCell ref="X26:AA26"/>
    <mergeCell ref="BX37:CF38"/>
    <mergeCell ref="BO32:BP33"/>
    <mergeCell ref="BQ32:BT33"/>
    <mergeCell ref="BU32:BV33"/>
    <mergeCell ref="BW32:CF33"/>
    <mergeCell ref="B34:F36"/>
    <mergeCell ref="K34:U34"/>
    <mergeCell ref="W34:AA36"/>
    <mergeCell ref="AC34:AO36"/>
    <mergeCell ref="AS35:AW42"/>
    <mergeCell ref="B31:F33"/>
    <mergeCell ref="I31:AO31"/>
    <mergeCell ref="AY32:BE33"/>
    <mergeCell ref="BF32:BH33"/>
    <mergeCell ref="I32:AO33"/>
    <mergeCell ref="BI30:BN31"/>
    <mergeCell ref="BL39:BS40"/>
    <mergeCell ref="BT39:BZ40"/>
    <mergeCell ref="CA39:CF40"/>
    <mergeCell ref="H40:N41"/>
    <mergeCell ref="BX35:CF36"/>
    <mergeCell ref="K36:U36"/>
    <mergeCell ref="BL41:BS42"/>
    <mergeCell ref="BT41:BZ42"/>
    <mergeCell ref="CA41:CF42"/>
    <mergeCell ref="H42:N43"/>
    <mergeCell ref="O42:Q43"/>
    <mergeCell ref="X42:Y43"/>
    <mergeCell ref="Z42:AC43"/>
    <mergeCell ref="AD42:AE43"/>
    <mergeCell ref="BE39:BK40"/>
    <mergeCell ref="AF40:AO41"/>
    <mergeCell ref="BE41:BK42"/>
    <mergeCell ref="AF42:AO43"/>
    <mergeCell ref="R40:W41"/>
    <mergeCell ref="AY35:AY38"/>
    <mergeCell ref="AZ35:BC38"/>
    <mergeCell ref="BE35:BN36"/>
    <mergeCell ref="BO35:BW36"/>
    <mergeCell ref="O40:Q41"/>
    <mergeCell ref="X40:Y41"/>
    <mergeCell ref="Z40:AC41"/>
    <mergeCell ref="BE37:BN38"/>
    <mergeCell ref="BO37:BW38"/>
    <mergeCell ref="AY39:BD42"/>
    <mergeCell ref="BA44:BK45"/>
    <mergeCell ref="BM44:BU45"/>
    <mergeCell ref="BV44:CF45"/>
    <mergeCell ref="B45:F52"/>
    <mergeCell ref="H45:H48"/>
    <mergeCell ref="I45:L48"/>
    <mergeCell ref="N45:W46"/>
    <mergeCell ref="X45:AF46"/>
    <mergeCell ref="AG45:AO46"/>
    <mergeCell ref="AT46:AZ47"/>
    <mergeCell ref="BA46:BK47"/>
    <mergeCell ref="BM46:BU47"/>
    <mergeCell ref="BV46:CF47"/>
    <mergeCell ref="N47:W48"/>
    <mergeCell ref="X47:AF48"/>
    <mergeCell ref="AG47:AO48"/>
    <mergeCell ref="AR48:AZ49"/>
    <mergeCell ref="BA48:BD49"/>
    <mergeCell ref="BE48:BK49"/>
    <mergeCell ref="BM48:BU49"/>
    <mergeCell ref="BV48:CF49"/>
    <mergeCell ref="H49:M52"/>
    <mergeCell ref="N49:T50"/>
    <mergeCell ref="BV54:CF55"/>
    <mergeCell ref="BV50:CF51"/>
    <mergeCell ref="N51:T52"/>
    <mergeCell ref="U51:AB52"/>
    <mergeCell ref="AC51:AI52"/>
    <mergeCell ref="AJ51:AO52"/>
    <mergeCell ref="BO52:BU53"/>
    <mergeCell ref="BV52:CF53"/>
    <mergeCell ref="BG57:BM59"/>
    <mergeCell ref="BN57:BT59"/>
    <mergeCell ref="BU57:BZ59"/>
    <mergeCell ref="CA57:CF59"/>
    <mergeCell ref="AZ57:BF59"/>
    <mergeCell ref="U49:AB50"/>
    <mergeCell ref="AC49:AI50"/>
    <mergeCell ref="AJ49:AO50"/>
    <mergeCell ref="AT50:AZ51"/>
    <mergeCell ref="BA50:BK51"/>
    <mergeCell ref="BM50:BU51"/>
    <mergeCell ref="J54:T55"/>
    <mergeCell ref="V54:AD55"/>
    <mergeCell ref="AE54:AO55"/>
    <mergeCell ref="BO54:BU55"/>
    <mergeCell ref="AR5:AV6"/>
    <mergeCell ref="AR7:AV8"/>
    <mergeCell ref="C60:I61"/>
    <mergeCell ref="J60:T61"/>
    <mergeCell ref="V60:AD61"/>
    <mergeCell ref="AE60:AO61"/>
    <mergeCell ref="AR61:CE66"/>
    <mergeCell ref="A62:I63"/>
    <mergeCell ref="J62:M63"/>
    <mergeCell ref="N62:T63"/>
    <mergeCell ref="X62:AD63"/>
    <mergeCell ref="AE62:AO63"/>
    <mergeCell ref="C64:I65"/>
    <mergeCell ref="J64:T65"/>
    <mergeCell ref="X64:AD65"/>
    <mergeCell ref="AE64:AO65"/>
    <mergeCell ref="A58:I59"/>
    <mergeCell ref="J58:T59"/>
    <mergeCell ref="V58:AD59"/>
    <mergeCell ref="AE58:AO59"/>
    <mergeCell ref="R42:W43"/>
    <mergeCell ref="BI32:BN33"/>
    <mergeCell ref="C56:I57"/>
    <mergeCell ref="J56:T57"/>
    <mergeCell ref="AP3:AQ4"/>
    <mergeCell ref="AR3:AV4"/>
    <mergeCell ref="AP1:AQ2"/>
    <mergeCell ref="AR1:AV2"/>
    <mergeCell ref="AP5:AQ6"/>
    <mergeCell ref="AP7:AQ8"/>
    <mergeCell ref="A67:H69"/>
    <mergeCell ref="I67:O69"/>
    <mergeCell ref="P67:V69"/>
    <mergeCell ref="W67:AC69"/>
    <mergeCell ref="AD67:AI69"/>
    <mergeCell ref="AJ67:AO69"/>
    <mergeCell ref="V56:AD57"/>
    <mergeCell ref="AE56:AO57"/>
    <mergeCell ref="AR57:AY59"/>
    <mergeCell ref="A54:I55"/>
    <mergeCell ref="AR44:AZ45"/>
    <mergeCell ref="AD40:AE41"/>
    <mergeCell ref="B38:F43"/>
    <mergeCell ref="H38:Q39"/>
    <mergeCell ref="R38:AE39"/>
    <mergeCell ref="AF38:AO39"/>
    <mergeCell ref="AZ22:CF23"/>
    <mergeCell ref="AY18:CF19"/>
  </mergeCells>
  <phoneticPr fontId="12"/>
  <conditionalFormatting sqref="N47:AO48">
    <cfRule type="cellIs" dxfId="295" priority="4" operator="notEqual">
      <formula>"加入"</formula>
    </cfRule>
  </conditionalFormatting>
  <conditionalFormatting sqref="BE37:CF38">
    <cfRule type="cellIs" dxfId="294" priority="3" operator="notEqual">
      <formula>"加入"</formula>
    </cfRule>
  </conditionalFormatting>
  <conditionalFormatting sqref="A62:I63">
    <cfRule type="cellIs" dxfId="293" priority="2" operator="equal">
      <formula>"技術者区分未入力"</formula>
    </cfRule>
  </conditionalFormatting>
  <conditionalFormatting sqref="AR48:AZ49">
    <cfRule type="cellIs" dxfId="292" priority="1" operator="equal">
      <formula>"技術者区分未入力"</formula>
    </cfRule>
  </conditionalFormatting>
  <printOptions horizontalCentered="1" verticalCentered="1"/>
  <pageMargins left="0.38" right="0.4" top="0.27" bottom="0.61" header="0.16" footer="0.19"/>
  <pageSetup paperSize="8" scale="93" orientation="landscape" blackAndWhite="1" r:id="rId1"/>
  <headerFooter>
    <oddFooter>&amp;L&amp;F
&amp;A</oddFooter>
  </headerFooter>
  <drawing r:id="rId2"/>
  <legacyDrawing r:id="rId3"/>
  <controls>
    <mc:AlternateContent xmlns:mc="http://schemas.openxmlformats.org/markup-compatibility/2006">
      <mc:Choice Requires="x14">
        <control shapeId="18437" r:id="rId4" name="ComboBox2">
          <controlPr defaultSize="0" autoLine="0" linkedCell="AY15" listFillRange="会社名_空白無視" r:id="rId5">
            <anchor moveWithCells="1">
              <from>
                <xdr:col>15</xdr:col>
                <xdr:colOff>28575</xdr:colOff>
                <xdr:row>6</xdr:row>
                <xdr:rowOff>66675</xdr:rowOff>
              </from>
              <to>
                <xdr:col>41</xdr:col>
                <xdr:colOff>104775</xdr:colOff>
                <xdr:row>8</xdr:row>
                <xdr:rowOff>19050</xdr:rowOff>
              </to>
            </anchor>
          </controlPr>
        </control>
      </mc:Choice>
      <mc:Fallback>
        <control shapeId="18437" r:id="rId4" name="ComboBox2"/>
      </mc:Fallback>
    </mc:AlternateContent>
    <mc:AlternateContent xmlns:mc="http://schemas.openxmlformats.org/markup-compatibility/2006">
      <mc:Choice Requires="x14">
        <control shapeId="18438" r:id="rId6" name="ComboBox1">
          <controlPr defaultSize="0" autoLine="0" linkedCell="AC25" listFillRange="会社名_空白無視" r:id="rId7">
            <anchor moveWithCells="1">
              <from>
                <xdr:col>15</xdr:col>
                <xdr:colOff>19050</xdr:colOff>
                <xdr:row>4</xdr:row>
                <xdr:rowOff>19050</xdr:rowOff>
              </from>
              <to>
                <xdr:col>41</xdr:col>
                <xdr:colOff>95250</xdr:colOff>
                <xdr:row>6</xdr:row>
                <xdr:rowOff>0</xdr:rowOff>
              </to>
            </anchor>
          </controlPr>
        </control>
      </mc:Choice>
      <mc:Fallback>
        <control shapeId="18438" r:id="rId6" name="ComboBox1"/>
      </mc:Fallback>
    </mc:AlternateContent>
    <mc:AlternateContent xmlns:mc="http://schemas.openxmlformats.org/markup-compatibility/2006">
      <mc:Choice Requires="x14">
        <control shapeId="18439" r:id="rId8" name="Label1">
          <controlPr defaultSize="0" autoLine="0" r:id="rId9">
            <anchor moveWithCells="1">
              <from>
                <xdr:col>0</xdr:col>
                <xdr:colOff>47625</xdr:colOff>
                <xdr:row>4</xdr:row>
                <xdr:rowOff>57150</xdr:rowOff>
              </from>
              <to>
                <xdr:col>15</xdr:col>
                <xdr:colOff>19050</xdr:colOff>
                <xdr:row>6</xdr:row>
                <xdr:rowOff>9525</xdr:rowOff>
              </to>
            </anchor>
          </controlPr>
        </control>
      </mc:Choice>
      <mc:Fallback>
        <control shapeId="18439" r:id="rId8" name="Label1"/>
      </mc:Fallback>
    </mc:AlternateContent>
    <mc:AlternateContent xmlns:mc="http://schemas.openxmlformats.org/markup-compatibility/2006">
      <mc:Choice Requires="x14">
        <control shapeId="18440" r:id="rId10" name="Label2">
          <controlPr defaultSize="0" autoLine="0" r:id="rId11">
            <anchor moveWithCells="1">
              <from>
                <xdr:col>0</xdr:col>
                <xdr:colOff>47625</xdr:colOff>
                <xdr:row>6</xdr:row>
                <xdr:rowOff>47625</xdr:rowOff>
              </from>
              <to>
                <xdr:col>16</xdr:col>
                <xdr:colOff>95250</xdr:colOff>
                <xdr:row>7</xdr:row>
                <xdr:rowOff>142875</xdr:rowOff>
              </to>
            </anchor>
          </controlPr>
        </control>
      </mc:Choice>
      <mc:Fallback>
        <control shapeId="18440" r:id="rId10" name="Label2"/>
      </mc:Fallback>
    </mc:AlternateContent>
    <mc:AlternateContent xmlns:mc="http://schemas.openxmlformats.org/markup-compatibility/2006">
      <mc:Choice Requires="x14">
        <control shapeId="18441" r:id="rId12" name="ComboBox3">
          <controlPr defaultSize="0" autoLine="0" linkedCell="H15" listFillRange="会社名_空白無視" r:id="rId13">
            <anchor moveWithCells="1">
              <from>
                <xdr:col>15</xdr:col>
                <xdr:colOff>19050</xdr:colOff>
                <xdr:row>1</xdr:row>
                <xdr:rowOff>123825</xdr:rowOff>
              </from>
              <to>
                <xdr:col>41</xdr:col>
                <xdr:colOff>95250</xdr:colOff>
                <xdr:row>3</xdr:row>
                <xdr:rowOff>104775</xdr:rowOff>
              </to>
            </anchor>
          </controlPr>
        </control>
      </mc:Choice>
      <mc:Fallback>
        <control shapeId="18441" r:id="rId12" name="ComboBox3"/>
      </mc:Fallback>
    </mc:AlternateContent>
    <mc:AlternateContent xmlns:mc="http://schemas.openxmlformats.org/markup-compatibility/2006">
      <mc:Choice Requires="x14">
        <control shapeId="18442" r:id="rId14" name="Label3">
          <controlPr defaultSize="0" autoLine="0" r:id="rId15">
            <anchor moveWithCells="1">
              <from>
                <xdr:col>0</xdr:col>
                <xdr:colOff>47625</xdr:colOff>
                <xdr:row>2</xdr:row>
                <xdr:rowOff>38100</xdr:rowOff>
              </from>
              <to>
                <xdr:col>15</xdr:col>
                <xdr:colOff>142875</xdr:colOff>
                <xdr:row>3</xdr:row>
                <xdr:rowOff>104775</xdr:rowOff>
              </to>
            </anchor>
          </controlPr>
        </control>
      </mc:Choice>
      <mc:Fallback>
        <control shapeId="18442" r:id="rId14" name="Label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00_はじめに（使い方）＆版数情報</vt:lpstr>
      <vt:lpstr>01_LIST</vt:lpstr>
      <vt:lpstr>11_基本情報入力</vt:lpstr>
      <vt:lpstr>12_TABLE_業者データ入力</vt:lpstr>
      <vt:lpstr>21_TOTAL_下請け社数PT</vt:lpstr>
      <vt:lpstr>22_form-042-01_起案履歴兼契約情報一覧</vt:lpstr>
      <vt:lpstr>23_form-042-02_施工体制確認一覧表</vt:lpstr>
      <vt:lpstr>31_form-042-03_施工体制台帳 統一書式</vt:lpstr>
      <vt:lpstr>32_form-042-04_再下請通知書</vt:lpstr>
      <vt:lpstr>41_form-042-05_施工体系図</vt:lpstr>
      <vt:lpstr>'21_TOTAL_下請け社数PT'!Print_Area</vt:lpstr>
      <vt:lpstr>'22_form-042-01_起案履歴兼契約情報一覧'!Print_Area</vt:lpstr>
      <vt:lpstr>'23_form-042-02_施工体制確認一覧表'!Print_Area</vt:lpstr>
      <vt:lpstr>'31_form-042-03_施工体制台帳 統一書式'!Print_Area</vt:lpstr>
      <vt:lpstr>'32_form-042-04_再下請通知書'!Print_Area</vt:lpstr>
      <vt:lpstr>'41_form-042-05_施工体系図'!Print_Area</vt:lpstr>
      <vt:lpstr>'22_form-042-01_起案履歴兼契約情報一覧'!Print_Titles</vt:lpstr>
      <vt:lpstr>'23_form-042-02_施工体制確認一覧表'!Print_Titles</vt:lpstr>
      <vt:lpstr>一次下請</vt:lpstr>
      <vt:lpstr>加除</vt:lpstr>
      <vt:lpstr>加除区分</vt:lpstr>
      <vt:lpstr>加除内容</vt:lpstr>
      <vt:lpstr>'41_form-042-05_施工体系図'!会社名</vt:lpstr>
      <vt:lpstr>会社名</vt:lpstr>
      <vt:lpstr>会社名検索用</vt:lpstr>
      <vt:lpstr>二次下請</vt:lpstr>
      <vt:lpstr>発注者</vt:lpstr>
      <vt:lpstr>発注者住所</vt:lpstr>
    </vt:vector>
  </TitlesOfParts>
  <Company>どんぐりかいぎ</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[201921-8693]一般国道36号_千歳市_○○改良工事／(株)元請組</dc:title>
  <dc:subject>form-042_施工体制全般</dc:subject>
  <dc:creator>mint^^;Nakamura_techno</dc:creator>
  <cp:lastModifiedBy>Nakamura</cp:lastModifiedBy>
  <cp:lastPrinted>2021-06-07T01:15:21Z</cp:lastPrinted>
  <dcterms:created xsi:type="dcterms:W3CDTF">2006-09-29T00:42:34Z</dcterms:created>
  <dcterms:modified xsi:type="dcterms:W3CDTF">2021-06-07T01:20:01Z</dcterms:modified>
  <cp:version>ver.3.1.2</cp:version>
</cp:coreProperties>
</file>